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itsuser.NTPROD\Desktop\FISD\"/>
    </mc:Choice>
  </mc:AlternateContent>
  <bookViews>
    <workbookView xWindow="0" yWindow="0" windowWidth="14380" windowHeight="4190" tabRatio="859"/>
  </bookViews>
  <sheets>
    <sheet name="Cover" sheetId="1" r:id="rId1"/>
    <sheet name="ToC" sheetId="2" r:id="rId2"/>
    <sheet name="10.00" sheetId="3" r:id="rId3"/>
    <sheet name="10.01" sheetId="115" r:id="rId4"/>
    <sheet name="10.02" sheetId="5" r:id="rId5"/>
    <sheet name="10.03" sheetId="78" r:id="rId6"/>
    <sheet name="10.04" sheetId="109" r:id="rId7"/>
    <sheet name="10.05" sheetId="108" r:id="rId8"/>
    <sheet name="10.06" sheetId="6" r:id="rId9"/>
    <sheet name="10.07" sheetId="7" r:id="rId10"/>
    <sheet name="10.08" sheetId="8" r:id="rId11"/>
    <sheet name="10.09" sheetId="9" r:id="rId12"/>
    <sheet name="10.10" sheetId="10" r:id="rId13"/>
    <sheet name="10.11" sheetId="11" r:id="rId14"/>
    <sheet name="10.12" sheetId="12" r:id="rId15"/>
    <sheet name="10.20" sheetId="13" r:id="rId16"/>
    <sheet name="10.21" sheetId="14" r:id="rId17"/>
    <sheet name="10.22" sheetId="15" r:id="rId18"/>
    <sheet name="10.23" sheetId="16" r:id="rId19"/>
    <sheet name="10.24" sheetId="17" r:id="rId20"/>
    <sheet name="10.25" sheetId="18" r:id="rId21"/>
    <sheet name="10.27" sheetId="77" r:id="rId22"/>
    <sheet name="10.30" sheetId="20" r:id="rId23"/>
    <sheet name="10.31" sheetId="19" r:id="rId24"/>
    <sheet name="10.32" sheetId="21" r:id="rId25"/>
    <sheet name="10.33" sheetId="59" r:id="rId26"/>
    <sheet name="10.40" sheetId="22" r:id="rId27"/>
    <sheet name="10.50" sheetId="23" r:id="rId28"/>
    <sheet name="20.10" sheetId="24" r:id="rId29"/>
    <sheet name="20.20" sheetId="25" r:id="rId30"/>
    <sheet name="20.22" sheetId="26" r:id="rId31"/>
    <sheet name="20.30" sheetId="27" r:id="rId32"/>
    <sheet name="20.32" sheetId="28" r:id="rId33"/>
    <sheet name="21.10" sheetId="83" r:id="rId34"/>
    <sheet name="21.12" sheetId="87" r:id="rId35"/>
    <sheet name="30.10" sheetId="31" r:id="rId36"/>
    <sheet name="30.20" sheetId="32" r:id="rId37"/>
    <sheet name="30.21" sheetId="33" r:id="rId38"/>
    <sheet name="30.22" sheetId="112" r:id="rId39"/>
    <sheet name="30.30" sheetId="118" r:id="rId40"/>
    <sheet name="30.31" sheetId="38" r:id="rId41"/>
    <sheet name="35.10" sheetId="29" r:id="rId42"/>
    <sheet name="35.12" sheetId="30" r:id="rId43"/>
    <sheet name="35.35" sheetId="36" r:id="rId44"/>
    <sheet name="40.10" sheetId="88" r:id="rId45"/>
    <sheet name="40.11" sheetId="89" r:id="rId46"/>
    <sheet name="40.20" sheetId="90" r:id="rId47"/>
    <sheet name="40.21" sheetId="91" r:id="rId48"/>
    <sheet name="40.22" sheetId="92" r:id="rId49"/>
    <sheet name="40.23" sheetId="93" r:id="rId50"/>
    <sheet name="40.30" sheetId="111" r:id="rId51"/>
    <sheet name="40.31" sheetId="95" r:id="rId52"/>
    <sheet name="40.32" sheetId="96" r:id="rId53"/>
    <sheet name="40.33" sheetId="97" r:id="rId54"/>
    <sheet name="40.34" sheetId="98" r:id="rId55"/>
    <sheet name="40.35" sheetId="99" r:id="rId56"/>
    <sheet name="40.36" sheetId="100" r:id="rId57"/>
    <sheet name="40.40" sheetId="101" r:id="rId58"/>
    <sheet name="40.41" sheetId="102" r:id="rId59"/>
    <sheet name="40.42" sheetId="103" r:id="rId60"/>
    <sheet name="40.50" sheetId="104" r:id="rId61"/>
    <sheet name="40.51" sheetId="105" r:id="rId62"/>
    <sheet name="40.52" sheetId="106" r:id="rId63"/>
    <sheet name="40.60" sheetId="107" r:id="rId64"/>
    <sheet name="50.10" sheetId="55" r:id="rId65"/>
    <sheet name="50.11" sheetId="56" r:id="rId66"/>
    <sheet name="50.12" sheetId="57" r:id="rId67"/>
    <sheet name="50.15" sheetId="58" r:id="rId68"/>
    <sheet name="50.20" sheetId="60" r:id="rId69"/>
    <sheet name="50.21" sheetId="61" r:id="rId70"/>
    <sheet name="50.22" sheetId="62" r:id="rId71"/>
    <sheet name="50.23" sheetId="63" r:id="rId72"/>
    <sheet name="50.24" sheetId="64" r:id="rId73"/>
    <sheet name="50.25" sheetId="65" r:id="rId74"/>
    <sheet name="50.26" sheetId="66" r:id="rId75"/>
    <sheet name="50.27" sheetId="67" r:id="rId76"/>
    <sheet name="50.30" sheetId="68" r:id="rId77"/>
    <sheet name="50.31" sheetId="69" r:id="rId78"/>
    <sheet name="50.32" sheetId="70" r:id="rId79"/>
    <sheet name="50.33" sheetId="71" r:id="rId80"/>
    <sheet name="50.34" sheetId="72" r:id="rId81"/>
    <sheet name="50.35" sheetId="73" r:id="rId82"/>
    <sheet name="50.36" sheetId="74" r:id="rId83"/>
    <sheet name="50.37" sheetId="75" r:id="rId84"/>
    <sheet name="50.38" sheetId="76" r:id="rId85"/>
    <sheet name="60.10" sheetId="79" r:id="rId86"/>
    <sheet name="60.11" sheetId="80" r:id="rId87"/>
    <sheet name="60.12" sheetId="81" r:id="rId88"/>
    <sheet name="75.10" sheetId="82" r:id="rId89"/>
    <sheet name="NOTES" sheetId="86" r:id="rId90"/>
    <sheet name="B4202X TT" sheetId="116" state="hidden" r:id="rId91"/>
    <sheet name="B4202X Non-TT" sheetId="117" state="hidden" r:id="rId92"/>
  </sheets>
  <definedNames>
    <definedName name="_Fill" localSheetId="91" hidden="1">#REF!</definedName>
    <definedName name="_Fill" localSheetId="90" hidden="1">#REF!</definedName>
    <definedName name="_Fill" hidden="1">#REF!</definedName>
    <definedName name="_xlnm._FilterDatabase" localSheetId="64" hidden="1">'50.10'!$AH$12:$AH$29</definedName>
    <definedName name="_xlnm._FilterDatabase" localSheetId="0" hidden="1">Cover!$A$14</definedName>
    <definedName name="_Key1" localSheetId="35" hidden="1">#REF!</definedName>
    <definedName name="_Key1" localSheetId="91" hidden="1">#REF!</definedName>
    <definedName name="_Key1" hidden="1">#REF!</definedName>
    <definedName name="_keys" localSheetId="91" hidden="1">#REF!</definedName>
    <definedName name="_keys" hidden="1">#REF!</definedName>
    <definedName name="_Order1" hidden="1">255</definedName>
    <definedName name="_Order2" hidden="1">0</definedName>
    <definedName name="_Parse_In" localSheetId="35" hidden="1">#REF!</definedName>
    <definedName name="_Parse_In" localSheetId="91" hidden="1">#REF!</definedName>
    <definedName name="_Parse_In" hidden="1">#REF!</definedName>
    <definedName name="_Sort" localSheetId="35" hidden="1">#REF!</definedName>
    <definedName name="_Sort" localSheetId="91" hidden="1">#REF!</definedName>
    <definedName name="_Sort" hidden="1">#REF!</definedName>
    <definedName name="CLAIMS_DIRECT_ADJUSTMENT_EXPENSES">'60.10'!$A$17:$B$64</definedName>
    <definedName name="f" localSheetId="91" hidden="1">#REF!</definedName>
    <definedName name="f" hidden="1">#REF!</definedName>
    <definedName name="fffff" localSheetId="91" hidden="1">#REF!</definedName>
    <definedName name="fffff" hidden="1">#REF!</definedName>
    <definedName name="OTHER__INCOME">'60.10'!$A$10:$B$15</definedName>
    <definedName name="_xlnm.Print_Area" localSheetId="2">'10.00'!$A$4:$I$73</definedName>
    <definedName name="_xlnm.Print_Area" localSheetId="4">'10.02'!$A$1:$F$56</definedName>
    <definedName name="_xlnm.Print_Area" localSheetId="5">'10.03'!$A$1:$M$74</definedName>
    <definedName name="_xlnm.Print_Area" localSheetId="8">'10.06'!$A$1:$H$65</definedName>
    <definedName name="_xlnm.Print_Area" localSheetId="9">'10.07'!$A$1:$E$80</definedName>
    <definedName name="_xlnm.Print_Area" localSheetId="10">'10.08'!$A$1:$E$52</definedName>
    <definedName name="_xlnm.Print_Area" localSheetId="12">'10.10'!$A$1:$H$75</definedName>
    <definedName name="_xlnm.Print_Area" localSheetId="15">'10.20'!$A$1:$E$62</definedName>
    <definedName name="_xlnm.Print_Area" localSheetId="18">'10.23'!$A$1:$F$57</definedName>
    <definedName name="_xlnm.Print_Area" localSheetId="21">'10.27'!$A$1:$E$49</definedName>
    <definedName name="_xlnm.Print_Area" localSheetId="25">'10.33'!$A$1:$F$82</definedName>
    <definedName name="_xlnm.Print_Area" localSheetId="28">'20.10'!$A$1:$F$82</definedName>
    <definedName name="_xlnm.Print_Area" localSheetId="38">'30.22'!$A$1:$Q$57</definedName>
    <definedName name="_xlnm.Print_Area" localSheetId="39">'30.30'!$A$1:$E$75</definedName>
    <definedName name="_xlnm.Print_Area" localSheetId="40">'30.31'!$A$1:$D$86</definedName>
    <definedName name="_xlnm.Print_Area" localSheetId="41">'35.10'!$A$1:$G$111</definedName>
    <definedName name="_xlnm.Print_Area" localSheetId="42">'35.12'!$A$1:$R$105</definedName>
    <definedName name="_xlnm.Print_Area" localSheetId="65">'50.11'!$A$1:$P$66</definedName>
    <definedName name="_xlnm.Print_Area" localSheetId="67">'50.15'!$A$1:$S$46</definedName>
    <definedName name="_xlnm.Print_Area" localSheetId="68">'50.20'!$A$1:$G$52</definedName>
    <definedName name="_xlnm.Print_Area" localSheetId="0">Cover!$A$1:$F$45</definedName>
    <definedName name="_xlnm.Print_Area" localSheetId="1">ToC!$A$1:$E$96</definedName>
    <definedName name="_xlnm.Print_Titles" localSheetId="6">'10.04'!$1:$11</definedName>
    <definedName name="_xlnm.Print_Titles" localSheetId="49">'40.23'!$1:$13</definedName>
    <definedName name="_xlnm.Print_Titles" localSheetId="61">'40.51'!$1:$16</definedName>
    <definedName name="_xlnm.Print_Titles" localSheetId="62">'40.52'!$1:$16</definedName>
    <definedName name="_xlnm.Print_Titles" localSheetId="89">NOTES!$1:$12</definedName>
    <definedName name="Z_54084986_DBD9_467D_BB87_84DFF604BE53_.wvu.Cols" localSheetId="64" hidden="1">'50.10'!$Q:$AS</definedName>
    <definedName name="Z_54084986_DBD9_467D_BB87_84DFF604BE53_.wvu.Cols" localSheetId="65" hidden="1">'50.11'!$R:$AR</definedName>
    <definedName name="Z_54084986_DBD9_467D_BB87_84DFF604BE53_.wvu.Cols" localSheetId="0" hidden="1">Cover!$G:$BA</definedName>
    <definedName name="Z_54084986_DBD9_467D_BB87_84DFF604BE53_.wvu.FilterData" localSheetId="64" hidden="1">'50.10'!$AH$12:$AH$29</definedName>
    <definedName name="Z_54084986_DBD9_467D_BB87_84DFF604BE53_.wvu.FilterData" localSheetId="0" hidden="1">Cover!$A$14</definedName>
    <definedName name="Z_54084986_DBD9_467D_BB87_84DFF604BE53_.wvu.PrintArea" localSheetId="2" hidden="1">'10.00'!$A$1:$F$63</definedName>
    <definedName name="Z_54084986_DBD9_467D_BB87_84DFF604BE53_.wvu.PrintArea" localSheetId="4" hidden="1">'10.02'!$A$1:$F$56</definedName>
    <definedName name="Z_54084986_DBD9_467D_BB87_84DFF604BE53_.wvu.PrintArea" localSheetId="5" hidden="1">'10.03'!$A$1:$M$74</definedName>
    <definedName name="Z_54084986_DBD9_467D_BB87_84DFF604BE53_.wvu.PrintArea" localSheetId="8" hidden="1">'10.06'!$A$1:$H$65</definedName>
    <definedName name="Z_54084986_DBD9_467D_BB87_84DFF604BE53_.wvu.PrintArea" localSheetId="9" hidden="1">'10.07'!$A$1:$E$77</definedName>
    <definedName name="Z_54084986_DBD9_467D_BB87_84DFF604BE53_.wvu.PrintArea" localSheetId="10" hidden="1">'10.08'!$A$1:$E$52</definedName>
    <definedName name="Z_54084986_DBD9_467D_BB87_84DFF604BE53_.wvu.PrintArea" localSheetId="12" hidden="1">'10.10'!$A$1:$H$75</definedName>
    <definedName name="Z_54084986_DBD9_467D_BB87_84DFF604BE53_.wvu.PrintArea" localSheetId="15" hidden="1">'10.20'!$A$1:$E$62</definedName>
    <definedName name="Z_54084986_DBD9_467D_BB87_84DFF604BE53_.wvu.PrintArea" localSheetId="18" hidden="1">'10.23'!$A$1:$F$57</definedName>
    <definedName name="Z_54084986_DBD9_467D_BB87_84DFF604BE53_.wvu.PrintArea" localSheetId="21" hidden="1">'10.27'!$A$1:$E$49</definedName>
    <definedName name="Z_54084986_DBD9_467D_BB87_84DFF604BE53_.wvu.PrintArea" localSheetId="25" hidden="1">'10.33'!$A$1:$F$82</definedName>
    <definedName name="Z_54084986_DBD9_467D_BB87_84DFF604BE53_.wvu.PrintArea" localSheetId="28" hidden="1">'20.10'!$A$1:$F$82</definedName>
    <definedName name="Z_54084986_DBD9_467D_BB87_84DFF604BE53_.wvu.PrintArea" localSheetId="41" hidden="1">'35.10'!$A$1:$G$111</definedName>
    <definedName name="Z_54084986_DBD9_467D_BB87_84DFF604BE53_.wvu.PrintArea" localSheetId="67" hidden="1">'50.15'!$A$1:$S$46</definedName>
    <definedName name="Z_54084986_DBD9_467D_BB87_84DFF604BE53_.wvu.PrintArea" localSheetId="68" hidden="1">'50.20'!$A$1:$G$52</definedName>
    <definedName name="Z_54084986_DBD9_467D_BB87_84DFF604BE53_.wvu.PrintArea" localSheetId="0" hidden="1">Cover!$A$1:$E$45</definedName>
    <definedName name="Z_54084986_DBD9_467D_BB87_84DFF604BE53_.wvu.Rows" localSheetId="35" hidden="1">'30.10'!#REF!,'30.10'!$46:$49</definedName>
    <definedName name="Z_54084986_DBD9_467D_BB87_84DFF604BE53_.wvu.Rows" localSheetId="1" hidden="1">ToC!#REF!</definedName>
  </definedNames>
  <calcPr calcId="162913"/>
  <customWorkbookViews>
    <customWorkbookView name="Andrea Marcano - Personal View" guid="{54084986-DBD9-467D-BB87-84DFF604BE53}" mergeInterval="0" personalView="1" maximized="1" windowWidth="1916" windowHeight="835" tabRatio="859" activeSheetId="21"/>
  </customWorkbookViews>
</workbook>
</file>

<file path=xl/calcChain.xml><?xml version="1.0" encoding="utf-8"?>
<calcChain xmlns="http://schemas.openxmlformats.org/spreadsheetml/2006/main">
  <c r="D25" i="78" l="1"/>
  <c r="F32" i="78" s="1"/>
  <c r="D33" i="89" l="1"/>
  <c r="C42" i="38" l="1"/>
  <c r="I60" i="78"/>
  <c r="G18" i="112"/>
  <c r="F20" i="112"/>
  <c r="G32" i="112"/>
  <c r="G35" i="112"/>
  <c r="F37" i="112"/>
  <c r="D7" i="118"/>
  <c r="C15" i="118" s="1"/>
  <c r="D15" i="118" s="1"/>
  <c r="A7" i="118"/>
  <c r="A6" i="118"/>
  <c r="A4" i="118"/>
  <c r="A3" i="118"/>
  <c r="D66" i="118"/>
  <c r="J16" i="57"/>
  <c r="H17" i="55"/>
  <c r="C23" i="118"/>
  <c r="D49" i="118"/>
  <c r="D51" i="118" s="1"/>
  <c r="C49" i="118"/>
  <c r="G20" i="112" s="1"/>
  <c r="D34" i="118"/>
  <c r="C34" i="118"/>
  <c r="D30" i="118"/>
  <c r="D38" i="118" s="1"/>
  <c r="D22" i="118"/>
  <c r="D24" i="118" s="1"/>
  <c r="D26" i="118" l="1"/>
  <c r="D55" i="118"/>
  <c r="G37" i="112"/>
  <c r="D55" i="32"/>
  <c r="G55" i="32"/>
  <c r="D64" i="118"/>
  <c r="C43" i="118" s="1"/>
  <c r="C51" i="118" s="1"/>
  <c r="C64" i="118" l="1"/>
  <c r="I7" i="86" l="1"/>
  <c r="H7" i="82"/>
  <c r="F7" i="81"/>
  <c r="F7" i="80"/>
  <c r="C7" i="79"/>
  <c r="F7" i="76"/>
  <c r="F7" i="75"/>
  <c r="F7" i="74"/>
  <c r="F7" i="73"/>
  <c r="F7" i="72"/>
  <c r="F7" i="71"/>
  <c r="F7" i="70"/>
  <c r="F7" i="69"/>
  <c r="F7" i="68"/>
  <c r="F7" i="67"/>
  <c r="F7" i="66"/>
  <c r="F7" i="65"/>
  <c r="F7" i="64"/>
  <c r="F7" i="63"/>
  <c r="F7" i="62"/>
  <c r="F7" i="61"/>
  <c r="G7" i="60"/>
  <c r="Q8" i="58"/>
  <c r="Q7" i="57"/>
  <c r="O7" i="56"/>
  <c r="L7" i="55"/>
  <c r="D7" i="107"/>
  <c r="E7" i="106"/>
  <c r="F7" i="105"/>
  <c r="F7" i="104"/>
  <c r="B7" i="103"/>
  <c r="D7" i="102"/>
  <c r="D7" i="101"/>
  <c r="D7" i="100"/>
  <c r="D7" i="99"/>
  <c r="D7" i="98"/>
  <c r="D7" i="97"/>
  <c r="F7" i="96"/>
  <c r="F7" i="95"/>
  <c r="F7" i="111"/>
  <c r="D7" i="93"/>
  <c r="D7" i="92"/>
  <c r="F7" i="91"/>
  <c r="F7" i="90"/>
  <c r="D7" i="89"/>
  <c r="D7" i="88"/>
  <c r="F7" i="36"/>
  <c r="D12" i="36" s="1"/>
  <c r="Q7" i="30"/>
  <c r="C45" i="38"/>
  <c r="C44" i="38"/>
  <c r="C43" i="38"/>
  <c r="D58" i="38"/>
  <c r="D53" i="38"/>
  <c r="D48" i="38"/>
  <c r="D30" i="38"/>
  <c r="D79" i="38" s="1"/>
  <c r="D81" i="38" s="1"/>
  <c r="C30" i="38"/>
  <c r="D23" i="38"/>
  <c r="C79" i="38" l="1"/>
  <c r="C81" i="38" s="1"/>
  <c r="A81" i="38" s="1"/>
  <c r="C48" i="38"/>
  <c r="C12" i="36"/>
  <c r="C53" i="38"/>
  <c r="D32" i="38"/>
  <c r="D38" i="38" s="1"/>
  <c r="D71" i="38" s="1"/>
  <c r="D56" i="38"/>
  <c r="D62" i="38" s="1"/>
  <c r="D69" i="38" s="1"/>
  <c r="F7" i="29"/>
  <c r="D7" i="38"/>
  <c r="D36" i="38" l="1"/>
  <c r="D73" i="38"/>
  <c r="O6" i="112"/>
  <c r="G7" i="33"/>
  <c r="F7" i="32"/>
  <c r="H7" i="31"/>
  <c r="S7" i="87" l="1"/>
  <c r="J7" i="83"/>
  <c r="F7" i="28"/>
  <c r="Q7" i="27"/>
  <c r="E7" i="26"/>
  <c r="E7" i="25"/>
  <c r="F7" i="24"/>
  <c r="C7" i="3"/>
  <c r="C7" i="23"/>
  <c r="C7" i="22" l="1"/>
  <c r="E7" i="59"/>
  <c r="I7" i="21"/>
  <c r="E7" i="19"/>
  <c r="H7" i="20"/>
  <c r="C7" i="77"/>
  <c r="E6" i="18"/>
  <c r="D6" i="17"/>
  <c r="F7" i="16"/>
  <c r="F7" i="15"/>
  <c r="E7" i="14"/>
  <c r="E7" i="13"/>
  <c r="D7" i="12"/>
  <c r="G7" i="11"/>
  <c r="G7" i="10"/>
  <c r="F7" i="9"/>
  <c r="E7" i="8"/>
  <c r="E7" i="6"/>
  <c r="D7" i="108"/>
  <c r="E7" i="109"/>
  <c r="C7" i="5"/>
  <c r="C6" i="2"/>
  <c r="E7" i="78"/>
  <c r="H19" i="78"/>
  <c r="C19" i="78"/>
  <c r="G17" i="78"/>
  <c r="A7" i="78"/>
  <c r="A6" i="78"/>
  <c r="A4" i="78"/>
  <c r="A3" i="78"/>
  <c r="F24" i="78" s="1"/>
  <c r="B17" i="78" l="1"/>
  <c r="J15" i="55" l="1"/>
  <c r="I72" i="3" l="1"/>
  <c r="X79" i="117" l="1"/>
  <c r="V79" i="117"/>
  <c r="U79" i="117"/>
  <c r="X78" i="117"/>
  <c r="V78" i="117"/>
  <c r="U78" i="117"/>
  <c r="X77" i="117"/>
  <c r="V77" i="117"/>
  <c r="U77" i="117"/>
  <c r="X76" i="117"/>
  <c r="V76" i="117"/>
  <c r="U76" i="117"/>
  <c r="X75" i="117"/>
  <c r="V75" i="117"/>
  <c r="U75" i="117"/>
  <c r="X74" i="117"/>
  <c r="V74" i="117"/>
  <c r="U74" i="117"/>
  <c r="X73" i="117"/>
  <c r="V73" i="117"/>
  <c r="U73" i="117"/>
  <c r="X72" i="117"/>
  <c r="V72" i="117"/>
  <c r="U72" i="117"/>
  <c r="X71" i="117"/>
  <c r="V71" i="117"/>
  <c r="U71" i="117"/>
  <c r="X70" i="117"/>
  <c r="V70" i="117"/>
  <c r="U70" i="117"/>
  <c r="X69" i="117"/>
  <c r="V69" i="117"/>
  <c r="U69" i="117"/>
  <c r="X68" i="117"/>
  <c r="V68" i="117"/>
  <c r="U68" i="117"/>
  <c r="CY57" i="117"/>
  <c r="CX57" i="117"/>
  <c r="CV57" i="117"/>
  <c r="CU57" i="117"/>
  <c r="CL57" i="117"/>
  <c r="CK57" i="117"/>
  <c r="CI57" i="117"/>
  <c r="CH57" i="117"/>
  <c r="BY57" i="117"/>
  <c r="BX57" i="117"/>
  <c r="BV57" i="117"/>
  <c r="BU57" i="117"/>
  <c r="BL57" i="117"/>
  <c r="BK57" i="117"/>
  <c r="BI57" i="117"/>
  <c r="BH57" i="117"/>
  <c r="AY57" i="117"/>
  <c r="AX57" i="117"/>
  <c r="AV57" i="117"/>
  <c r="AU57" i="117"/>
  <c r="AL57" i="117"/>
  <c r="AK57" i="117"/>
  <c r="AI57" i="117"/>
  <c r="AH57" i="117"/>
  <c r="Y57" i="117"/>
  <c r="X57" i="117"/>
  <c r="V57" i="117"/>
  <c r="U57" i="117"/>
  <c r="CY56" i="117"/>
  <c r="CX56" i="117"/>
  <c r="CV56" i="117"/>
  <c r="CU56" i="117"/>
  <c r="CL56" i="117"/>
  <c r="CK56" i="117"/>
  <c r="CI56" i="117"/>
  <c r="CH56" i="117"/>
  <c r="BY56" i="117"/>
  <c r="BX56" i="117"/>
  <c r="BV56" i="117"/>
  <c r="BU56" i="117"/>
  <c r="BL56" i="117"/>
  <c r="BK56" i="117"/>
  <c r="BI56" i="117"/>
  <c r="BH56" i="117"/>
  <c r="AY56" i="117"/>
  <c r="AX56" i="117"/>
  <c r="AV56" i="117"/>
  <c r="AU56" i="117"/>
  <c r="AL56" i="117"/>
  <c r="AK56" i="117"/>
  <c r="AI56" i="117"/>
  <c r="AH56" i="117"/>
  <c r="Y56" i="117"/>
  <c r="X56" i="117"/>
  <c r="V56" i="117"/>
  <c r="U56" i="117"/>
  <c r="CY55" i="117"/>
  <c r="CX55" i="117"/>
  <c r="CV55" i="117"/>
  <c r="CU55" i="117"/>
  <c r="CL55" i="117"/>
  <c r="CK55" i="117"/>
  <c r="CI55" i="117"/>
  <c r="CH55" i="117"/>
  <c r="BY55" i="117"/>
  <c r="BX55" i="117"/>
  <c r="BV55" i="117"/>
  <c r="BU55" i="117"/>
  <c r="BL55" i="117"/>
  <c r="BK55" i="117"/>
  <c r="BI55" i="117"/>
  <c r="BH55" i="117"/>
  <c r="AY55" i="117"/>
  <c r="AX55" i="117"/>
  <c r="AV55" i="117"/>
  <c r="AU55" i="117"/>
  <c r="AL55" i="117"/>
  <c r="AK55" i="117"/>
  <c r="AI55" i="117"/>
  <c r="AH55" i="117"/>
  <c r="Y55" i="117"/>
  <c r="X55" i="117"/>
  <c r="V55" i="117"/>
  <c r="I55" i="117" s="1"/>
  <c r="U55" i="117"/>
  <c r="H55" i="117" s="1"/>
  <c r="CY54" i="117"/>
  <c r="CX54" i="117"/>
  <c r="CV54" i="117"/>
  <c r="CU54" i="117"/>
  <c r="CL54" i="117"/>
  <c r="CK54" i="117"/>
  <c r="CI54" i="117"/>
  <c r="CH54" i="117"/>
  <c r="BY54" i="117"/>
  <c r="BX54" i="117"/>
  <c r="BV54" i="117"/>
  <c r="BU54" i="117"/>
  <c r="BL54" i="117"/>
  <c r="BK54" i="117"/>
  <c r="BI54" i="117"/>
  <c r="BH54" i="117"/>
  <c r="AY54" i="117"/>
  <c r="AX54" i="117"/>
  <c r="AV54" i="117"/>
  <c r="AU54" i="117"/>
  <c r="AL54" i="117"/>
  <c r="AK54" i="117"/>
  <c r="AI54" i="117"/>
  <c r="AH54" i="117"/>
  <c r="Y54" i="117"/>
  <c r="X54" i="117"/>
  <c r="V54" i="117"/>
  <c r="U54" i="117"/>
  <c r="CY53" i="117"/>
  <c r="CX53" i="117"/>
  <c r="CV53" i="117"/>
  <c r="I53" i="117" s="1"/>
  <c r="CU53" i="117"/>
  <c r="CL53" i="117"/>
  <c r="CK53" i="117"/>
  <c r="CI53" i="117"/>
  <c r="CH53" i="117"/>
  <c r="BY53" i="117"/>
  <c r="BX53" i="117"/>
  <c r="BV53" i="117"/>
  <c r="BU53" i="117"/>
  <c r="BL53" i="117"/>
  <c r="BK53" i="117"/>
  <c r="BI53" i="117"/>
  <c r="BH53" i="117"/>
  <c r="AY53" i="117"/>
  <c r="AX53" i="117"/>
  <c r="AV53" i="117"/>
  <c r="AU53" i="117"/>
  <c r="AL53" i="117"/>
  <c r="AK53" i="117"/>
  <c r="AI53" i="117"/>
  <c r="AH53" i="117"/>
  <c r="Y53" i="117"/>
  <c r="X53" i="117"/>
  <c r="V53" i="117"/>
  <c r="U53" i="117"/>
  <c r="H53" i="117" s="1"/>
  <c r="CY52" i="117"/>
  <c r="CX52" i="117"/>
  <c r="CV52" i="117"/>
  <c r="CU52" i="117"/>
  <c r="CL52" i="117"/>
  <c r="CK52" i="117"/>
  <c r="CI52" i="117"/>
  <c r="CH52" i="117"/>
  <c r="BY52" i="117"/>
  <c r="BX52" i="117"/>
  <c r="BV52" i="117"/>
  <c r="BU52" i="117"/>
  <c r="BL52" i="117"/>
  <c r="BK52" i="117"/>
  <c r="BI52" i="117"/>
  <c r="BH52" i="117"/>
  <c r="AY52" i="117"/>
  <c r="AX52" i="117"/>
  <c r="AV52" i="117"/>
  <c r="AU52" i="117"/>
  <c r="AL52" i="117"/>
  <c r="AK52" i="117"/>
  <c r="AI52" i="117"/>
  <c r="AH52" i="117"/>
  <c r="Y52" i="117"/>
  <c r="X52" i="117"/>
  <c r="V52" i="117"/>
  <c r="U52" i="117"/>
  <c r="CY51" i="117"/>
  <c r="CX51" i="117"/>
  <c r="CV51" i="117"/>
  <c r="CU51" i="117"/>
  <c r="CL51" i="117"/>
  <c r="CK51" i="117"/>
  <c r="CI51" i="117"/>
  <c r="CH51" i="117"/>
  <c r="BY51" i="117"/>
  <c r="BX51" i="117"/>
  <c r="BV51" i="117"/>
  <c r="BU51" i="117"/>
  <c r="BL51" i="117"/>
  <c r="BK51" i="117"/>
  <c r="BI51" i="117"/>
  <c r="BH51" i="117"/>
  <c r="AY51" i="117"/>
  <c r="AX51" i="117"/>
  <c r="AV51" i="117"/>
  <c r="AU51" i="117"/>
  <c r="AL51" i="117"/>
  <c r="AK51" i="117"/>
  <c r="AI51" i="117"/>
  <c r="AH51" i="117"/>
  <c r="Y51" i="117"/>
  <c r="X51" i="117"/>
  <c r="V51" i="117"/>
  <c r="U51" i="117"/>
  <c r="H51" i="117" s="1"/>
  <c r="CY50" i="117"/>
  <c r="CX50" i="117"/>
  <c r="CV50" i="117"/>
  <c r="CU50" i="117"/>
  <c r="CL50" i="117"/>
  <c r="CK50" i="117"/>
  <c r="CI50" i="117"/>
  <c r="CH50" i="117"/>
  <c r="BY50" i="117"/>
  <c r="BX50" i="117"/>
  <c r="BV50" i="117"/>
  <c r="BU50" i="117"/>
  <c r="BL50" i="117"/>
  <c r="BK50" i="117"/>
  <c r="BI50" i="117"/>
  <c r="BH50" i="117"/>
  <c r="AY50" i="117"/>
  <c r="AX50" i="117"/>
  <c r="AV50" i="117"/>
  <c r="AU50" i="117"/>
  <c r="AL50" i="117"/>
  <c r="AK50" i="117"/>
  <c r="AI50" i="117"/>
  <c r="AH50" i="117"/>
  <c r="Y50" i="117"/>
  <c r="X50" i="117"/>
  <c r="V50" i="117"/>
  <c r="U50" i="117"/>
  <c r="CY49" i="117"/>
  <c r="CX49" i="117"/>
  <c r="CV49" i="117"/>
  <c r="CU49" i="117"/>
  <c r="CL49" i="117"/>
  <c r="CK49" i="117"/>
  <c r="CI49" i="117"/>
  <c r="CH49" i="117"/>
  <c r="BY49" i="117"/>
  <c r="BX49" i="117"/>
  <c r="BV49" i="117"/>
  <c r="BU49" i="117"/>
  <c r="BL49" i="117"/>
  <c r="BK49" i="117"/>
  <c r="BI49" i="117"/>
  <c r="BH49" i="117"/>
  <c r="AY49" i="117"/>
  <c r="AX49" i="117"/>
  <c r="AV49" i="117"/>
  <c r="AU49" i="117"/>
  <c r="AL49" i="117"/>
  <c r="AK49" i="117"/>
  <c r="AI49" i="117"/>
  <c r="AH49" i="117"/>
  <c r="Y49" i="117"/>
  <c r="X49" i="117"/>
  <c r="V49" i="117"/>
  <c r="I49" i="117" s="1"/>
  <c r="U49" i="117"/>
  <c r="H49" i="117" s="1"/>
  <c r="CY48" i="117"/>
  <c r="CX48" i="117"/>
  <c r="CV48" i="117"/>
  <c r="CU48" i="117"/>
  <c r="CL48" i="117"/>
  <c r="CK48" i="117"/>
  <c r="CI48" i="117"/>
  <c r="CH48" i="117"/>
  <c r="BY48" i="117"/>
  <c r="BX48" i="117"/>
  <c r="BV48" i="117"/>
  <c r="BU48" i="117"/>
  <c r="BL48" i="117"/>
  <c r="BK48" i="117"/>
  <c r="BI48" i="117"/>
  <c r="BH48" i="117"/>
  <c r="AY48" i="117"/>
  <c r="AX48" i="117"/>
  <c r="AV48" i="117"/>
  <c r="AU48" i="117"/>
  <c r="AL48" i="117"/>
  <c r="AK48" i="117"/>
  <c r="AI48" i="117"/>
  <c r="AH48" i="117"/>
  <c r="Y48" i="117"/>
  <c r="X48" i="117"/>
  <c r="V48" i="117"/>
  <c r="U48" i="117"/>
  <c r="H48" i="117" s="1"/>
  <c r="CY47" i="117"/>
  <c r="CX47" i="117"/>
  <c r="CV47" i="117"/>
  <c r="CU47" i="117"/>
  <c r="CL47" i="117"/>
  <c r="CK47" i="117"/>
  <c r="CI47" i="117"/>
  <c r="CH47" i="117"/>
  <c r="BY47" i="117"/>
  <c r="BX47" i="117"/>
  <c r="BV47" i="117"/>
  <c r="BU47" i="117"/>
  <c r="BL47" i="117"/>
  <c r="BK47" i="117"/>
  <c r="BI47" i="117"/>
  <c r="BH47" i="117"/>
  <c r="AY47" i="117"/>
  <c r="AX47" i="117"/>
  <c r="AV47" i="117"/>
  <c r="AU47" i="117"/>
  <c r="AL47" i="117"/>
  <c r="AK47" i="117"/>
  <c r="AI47" i="117"/>
  <c r="AH47" i="117"/>
  <c r="Y47" i="117"/>
  <c r="X47" i="117"/>
  <c r="V47" i="117"/>
  <c r="U47" i="117"/>
  <c r="H47" i="117" s="1"/>
  <c r="CY46" i="117"/>
  <c r="CX46" i="117"/>
  <c r="CV46" i="117"/>
  <c r="CU46" i="117"/>
  <c r="CU58" i="117" s="1"/>
  <c r="CU42" i="117" s="1"/>
  <c r="CL46" i="117"/>
  <c r="CK46" i="117"/>
  <c r="CI46" i="117"/>
  <c r="CH46" i="117"/>
  <c r="BY46" i="117"/>
  <c r="BX46" i="117"/>
  <c r="BV46" i="117"/>
  <c r="BU46" i="117"/>
  <c r="BU58" i="117" s="1"/>
  <c r="BU42" i="117" s="1"/>
  <c r="BL46" i="117"/>
  <c r="BK46" i="117"/>
  <c r="BI46" i="117"/>
  <c r="BH46" i="117"/>
  <c r="BH58" i="117" s="1"/>
  <c r="BH42" i="117" s="1"/>
  <c r="AY46" i="117"/>
  <c r="AX46" i="117"/>
  <c r="AV46" i="117"/>
  <c r="AU46" i="117"/>
  <c r="AU58" i="117" s="1"/>
  <c r="AU42" i="117" s="1"/>
  <c r="AL46" i="117"/>
  <c r="AK46" i="117"/>
  <c r="AI46" i="117"/>
  <c r="AH46" i="117"/>
  <c r="Y46" i="117"/>
  <c r="X46" i="117"/>
  <c r="V46" i="117"/>
  <c r="U46" i="117"/>
  <c r="CY30" i="117"/>
  <c r="CX30" i="117"/>
  <c r="CW30" i="117"/>
  <c r="CW57" i="117" s="1"/>
  <c r="CV30" i="117"/>
  <c r="CU30" i="117"/>
  <c r="CT30" i="117"/>
  <c r="CL30" i="117"/>
  <c r="CK30" i="117"/>
  <c r="CJ30" i="117"/>
  <c r="CI30" i="117"/>
  <c r="CH30" i="117"/>
  <c r="CG30" i="117"/>
  <c r="CG57" i="117" s="1"/>
  <c r="BY30" i="117"/>
  <c r="BX30" i="117"/>
  <c r="BW30" i="117"/>
  <c r="BV30" i="117"/>
  <c r="BU30" i="117"/>
  <c r="BT30" i="117"/>
  <c r="BL30" i="117"/>
  <c r="BK30" i="117"/>
  <c r="BJ30" i="117"/>
  <c r="BI30" i="117"/>
  <c r="BH30" i="117"/>
  <c r="BG30" i="117"/>
  <c r="BG57" i="117" s="1"/>
  <c r="AY30" i="117"/>
  <c r="AX30" i="117"/>
  <c r="AW30" i="117"/>
  <c r="AV30" i="117"/>
  <c r="AU30" i="117"/>
  <c r="AT30" i="117"/>
  <c r="AL30" i="117"/>
  <c r="AK30" i="117"/>
  <c r="AJ30" i="117"/>
  <c r="AI30" i="117"/>
  <c r="AH30" i="117"/>
  <c r="H30" i="117" s="1"/>
  <c r="AG30" i="117"/>
  <c r="AG57" i="117" s="1"/>
  <c r="Y30" i="117"/>
  <c r="X30" i="117"/>
  <c r="W30" i="117"/>
  <c r="V30" i="117"/>
  <c r="U30" i="117"/>
  <c r="T30" i="117"/>
  <c r="CY29" i="117"/>
  <c r="CX29" i="117"/>
  <c r="CW29" i="117"/>
  <c r="CV29" i="117"/>
  <c r="CU29" i="117"/>
  <c r="CT29" i="117"/>
  <c r="CT56" i="117" s="1"/>
  <c r="CL29" i="117"/>
  <c r="CK29" i="117"/>
  <c r="CJ29" i="117"/>
  <c r="CJ56" i="117" s="1"/>
  <c r="CI29" i="117"/>
  <c r="CH29" i="117"/>
  <c r="CG29" i="117"/>
  <c r="BY29" i="117"/>
  <c r="BX29" i="117"/>
  <c r="BW29" i="117"/>
  <c r="BV29" i="117"/>
  <c r="BU29" i="117"/>
  <c r="BT29" i="117"/>
  <c r="BT56" i="117" s="1"/>
  <c r="BL29" i="117"/>
  <c r="BK29" i="117"/>
  <c r="BJ29" i="117"/>
  <c r="BI29" i="117"/>
  <c r="BH29" i="117"/>
  <c r="BG29" i="117"/>
  <c r="AY29" i="117"/>
  <c r="AX29" i="117"/>
  <c r="AW29" i="117"/>
  <c r="AV29" i="117"/>
  <c r="AU29" i="117"/>
  <c r="AT29" i="117"/>
  <c r="AT56" i="117" s="1"/>
  <c r="AL29" i="117"/>
  <c r="AK29" i="117"/>
  <c r="AJ29" i="117"/>
  <c r="AJ56" i="117" s="1"/>
  <c r="AI29" i="117"/>
  <c r="AH29" i="117"/>
  <c r="AG29" i="117"/>
  <c r="Y29" i="117"/>
  <c r="X29" i="117"/>
  <c r="W29" i="117"/>
  <c r="V29" i="117"/>
  <c r="U29" i="117"/>
  <c r="H29" i="117" s="1"/>
  <c r="T29" i="117"/>
  <c r="T56" i="117" s="1"/>
  <c r="CY28" i="117"/>
  <c r="CX28" i="117"/>
  <c r="CW28" i="117"/>
  <c r="CW55" i="117" s="1"/>
  <c r="CV28" i="117"/>
  <c r="CU28" i="117"/>
  <c r="CT28" i="117"/>
  <c r="CL28" i="117"/>
  <c r="CK28" i="117"/>
  <c r="CJ28" i="117"/>
  <c r="CI28" i="117"/>
  <c r="CH28" i="117"/>
  <c r="CG28" i="117"/>
  <c r="CG55" i="117" s="1"/>
  <c r="BY28" i="117"/>
  <c r="BX28" i="117"/>
  <c r="BW28" i="117"/>
  <c r="BW55" i="117" s="1"/>
  <c r="BV28" i="117"/>
  <c r="BU28" i="117"/>
  <c r="BT28" i="117"/>
  <c r="BL28" i="117"/>
  <c r="BK28" i="117"/>
  <c r="BJ28" i="117"/>
  <c r="BI28" i="117"/>
  <c r="BH28" i="117"/>
  <c r="BG28" i="117"/>
  <c r="BG55" i="117" s="1"/>
  <c r="AY28" i="117"/>
  <c r="AX28" i="117"/>
  <c r="AW28" i="117"/>
  <c r="AV28" i="117"/>
  <c r="AU28" i="117"/>
  <c r="AT28" i="117"/>
  <c r="AL28" i="117"/>
  <c r="AK28" i="117"/>
  <c r="AJ28" i="117"/>
  <c r="AI28" i="117"/>
  <c r="AH28" i="117"/>
  <c r="AG28" i="117"/>
  <c r="AG55" i="117" s="1"/>
  <c r="Y28" i="117"/>
  <c r="X28" i="117"/>
  <c r="W28" i="117"/>
  <c r="W55" i="117" s="1"/>
  <c r="V28" i="117"/>
  <c r="I28" i="117" s="1"/>
  <c r="U28" i="117"/>
  <c r="T28" i="117"/>
  <c r="CY27" i="117"/>
  <c r="CX27" i="117"/>
  <c r="CW27" i="117"/>
  <c r="CV27" i="117"/>
  <c r="CU27" i="117"/>
  <c r="CT27" i="117"/>
  <c r="CT54" i="117" s="1"/>
  <c r="CL27" i="117"/>
  <c r="CK27" i="117"/>
  <c r="CJ27" i="117"/>
  <c r="CJ54" i="117" s="1"/>
  <c r="CI27" i="117"/>
  <c r="CH27" i="117"/>
  <c r="CG27" i="117"/>
  <c r="BY27" i="117"/>
  <c r="BX27" i="117"/>
  <c r="BW27" i="117"/>
  <c r="BV27" i="117"/>
  <c r="BU27" i="117"/>
  <c r="BT27" i="117"/>
  <c r="BT54" i="117" s="1"/>
  <c r="BL27" i="117"/>
  <c r="BK27" i="117"/>
  <c r="BJ27" i="117"/>
  <c r="BJ54" i="117" s="1"/>
  <c r="BI27" i="117"/>
  <c r="BH27" i="117"/>
  <c r="BG27" i="117"/>
  <c r="AY27" i="117"/>
  <c r="AX27" i="117"/>
  <c r="AW27" i="117"/>
  <c r="AV27" i="117"/>
  <c r="AU27" i="117"/>
  <c r="AT27" i="117"/>
  <c r="AT54" i="117" s="1"/>
  <c r="AL27" i="117"/>
  <c r="AK27" i="117"/>
  <c r="AJ27" i="117"/>
  <c r="AJ54" i="117" s="1"/>
  <c r="AI27" i="117"/>
  <c r="AH27" i="117"/>
  <c r="AG27" i="117"/>
  <c r="Y27" i="117"/>
  <c r="L27" i="117" s="1"/>
  <c r="X27" i="117"/>
  <c r="W27" i="117"/>
  <c r="V27" i="117"/>
  <c r="U27" i="117"/>
  <c r="T27" i="117"/>
  <c r="T54" i="117" s="1"/>
  <c r="CY26" i="117"/>
  <c r="CX26" i="117"/>
  <c r="CW26" i="117"/>
  <c r="CW53" i="117" s="1"/>
  <c r="CV26" i="117"/>
  <c r="CU26" i="117"/>
  <c r="CT26" i="117"/>
  <c r="CL26" i="117"/>
  <c r="CK26" i="117"/>
  <c r="CJ26" i="117"/>
  <c r="CI26" i="117"/>
  <c r="CH26" i="117"/>
  <c r="CG26" i="117"/>
  <c r="CG53" i="117" s="1"/>
  <c r="BY26" i="117"/>
  <c r="BX26" i="117"/>
  <c r="BW26" i="117"/>
  <c r="BW53" i="117" s="1"/>
  <c r="BV26" i="117"/>
  <c r="BU26" i="117"/>
  <c r="BT26" i="117"/>
  <c r="BL26" i="117"/>
  <c r="BK26" i="117"/>
  <c r="BJ26" i="117"/>
  <c r="BI26" i="117"/>
  <c r="BH26" i="117"/>
  <c r="BG26" i="117"/>
  <c r="BG53" i="117" s="1"/>
  <c r="AY26" i="117"/>
  <c r="AX26" i="117"/>
  <c r="AW26" i="117"/>
  <c r="AW53" i="117" s="1"/>
  <c r="AV26" i="117"/>
  <c r="AU26" i="117"/>
  <c r="AT26" i="117"/>
  <c r="AL26" i="117"/>
  <c r="AK26" i="117"/>
  <c r="AJ26" i="117"/>
  <c r="AI26" i="117"/>
  <c r="AH26" i="117"/>
  <c r="H26" i="117" s="1"/>
  <c r="AG26" i="117"/>
  <c r="AG53" i="117" s="1"/>
  <c r="Y26" i="117"/>
  <c r="X26" i="117"/>
  <c r="W26" i="117"/>
  <c r="V26" i="117"/>
  <c r="U26" i="117"/>
  <c r="T26" i="117"/>
  <c r="CY25" i="117"/>
  <c r="CX25" i="117"/>
  <c r="CW25" i="117"/>
  <c r="CV25" i="117"/>
  <c r="CU25" i="117"/>
  <c r="CT25" i="117"/>
  <c r="CT52" i="117" s="1"/>
  <c r="CL25" i="117"/>
  <c r="CK25" i="117"/>
  <c r="CJ25" i="117"/>
  <c r="CJ52" i="117" s="1"/>
  <c r="CI25" i="117"/>
  <c r="CH25" i="117"/>
  <c r="CG25" i="117"/>
  <c r="BY25" i="117"/>
  <c r="BX25" i="117"/>
  <c r="BW25" i="117"/>
  <c r="BV25" i="117"/>
  <c r="BU25" i="117"/>
  <c r="BT25" i="117"/>
  <c r="BT52" i="117" s="1"/>
  <c r="BL25" i="117"/>
  <c r="BK25" i="117"/>
  <c r="BJ25" i="117"/>
  <c r="BJ52" i="117" s="1"/>
  <c r="BI25" i="117"/>
  <c r="BH25" i="117"/>
  <c r="BG25" i="117"/>
  <c r="AY25" i="117"/>
  <c r="AX25" i="117"/>
  <c r="AW25" i="117"/>
  <c r="AV25" i="117"/>
  <c r="AU25" i="117"/>
  <c r="AT25" i="117"/>
  <c r="AT52" i="117" s="1"/>
  <c r="AL25" i="117"/>
  <c r="AK25" i="117"/>
  <c r="AJ25" i="117"/>
  <c r="AJ52" i="117" s="1"/>
  <c r="AI25" i="117"/>
  <c r="I25" i="117" s="1"/>
  <c r="AH25" i="117"/>
  <c r="AG25" i="117"/>
  <c r="Y25" i="117"/>
  <c r="X25" i="117"/>
  <c r="W25" i="117"/>
  <c r="V25" i="117"/>
  <c r="U25" i="117"/>
  <c r="H25" i="117" s="1"/>
  <c r="T25" i="117"/>
  <c r="T52" i="117" s="1"/>
  <c r="CY24" i="117"/>
  <c r="CX24" i="117"/>
  <c r="CW24" i="117"/>
  <c r="CW51" i="117" s="1"/>
  <c r="CV24" i="117"/>
  <c r="CU24" i="117"/>
  <c r="CT24" i="117"/>
  <c r="CL24" i="117"/>
  <c r="CK24" i="117"/>
  <c r="CJ24" i="117"/>
  <c r="CI24" i="117"/>
  <c r="CH24" i="117"/>
  <c r="CG24" i="117"/>
  <c r="CG51" i="117" s="1"/>
  <c r="BY24" i="117"/>
  <c r="BX24" i="117"/>
  <c r="BW24" i="117"/>
  <c r="BW51" i="117" s="1"/>
  <c r="BV24" i="117"/>
  <c r="BU24" i="117"/>
  <c r="BT24" i="117"/>
  <c r="BL24" i="117"/>
  <c r="BK24" i="117"/>
  <c r="BJ24" i="117"/>
  <c r="BI24" i="117"/>
  <c r="BH24" i="117"/>
  <c r="BG24" i="117"/>
  <c r="BG51" i="117" s="1"/>
  <c r="AY24" i="117"/>
  <c r="AX24" i="117"/>
  <c r="AW24" i="117"/>
  <c r="AW51" i="117" s="1"/>
  <c r="AV24" i="117"/>
  <c r="AU24" i="117"/>
  <c r="AT24" i="117"/>
  <c r="AL24" i="117"/>
  <c r="AK24" i="117"/>
  <c r="K24" i="117" s="1"/>
  <c r="AJ24" i="117"/>
  <c r="AI24" i="117"/>
  <c r="AH24" i="117"/>
  <c r="AG24" i="117"/>
  <c r="Y24" i="117"/>
  <c r="X24" i="117"/>
  <c r="W24" i="117"/>
  <c r="V24" i="117"/>
  <c r="I24" i="117" s="1"/>
  <c r="U24" i="117"/>
  <c r="T24" i="117"/>
  <c r="CY23" i="117"/>
  <c r="CX23" i="117"/>
  <c r="CW23" i="117"/>
  <c r="CV23" i="117"/>
  <c r="CU23" i="117"/>
  <c r="CT23" i="117"/>
  <c r="CT50" i="117" s="1"/>
  <c r="CL23" i="117"/>
  <c r="CK23" i="117"/>
  <c r="CJ23" i="117"/>
  <c r="CJ50" i="117" s="1"/>
  <c r="CI23" i="117"/>
  <c r="CH23" i="117"/>
  <c r="CG23" i="117"/>
  <c r="BY23" i="117"/>
  <c r="BX23" i="117"/>
  <c r="BW23" i="117"/>
  <c r="BV23" i="117"/>
  <c r="BU23" i="117"/>
  <c r="BT23" i="117"/>
  <c r="BT50" i="117" s="1"/>
  <c r="BL23" i="117"/>
  <c r="BK23" i="117"/>
  <c r="BJ23" i="117"/>
  <c r="BJ50" i="117" s="1"/>
  <c r="BI23" i="117"/>
  <c r="BH23" i="117"/>
  <c r="BG23" i="117"/>
  <c r="AY23" i="117"/>
  <c r="AX23" i="117"/>
  <c r="AW23" i="117"/>
  <c r="AV23" i="117"/>
  <c r="AU23" i="117"/>
  <c r="AT23" i="117"/>
  <c r="AL23" i="117"/>
  <c r="AK23" i="117"/>
  <c r="AJ23" i="117"/>
  <c r="AJ50" i="117" s="1"/>
  <c r="AI23" i="117"/>
  <c r="AH23" i="117"/>
  <c r="AG23" i="117"/>
  <c r="Y23" i="117"/>
  <c r="X23" i="117"/>
  <c r="W23" i="117"/>
  <c r="V23" i="117"/>
  <c r="U23" i="117"/>
  <c r="T23" i="117"/>
  <c r="T50" i="117" s="1"/>
  <c r="CY22" i="117"/>
  <c r="CX22" i="117"/>
  <c r="CW22" i="117"/>
  <c r="CW49" i="117" s="1"/>
  <c r="CV22" i="117"/>
  <c r="CU22" i="117"/>
  <c r="CT22" i="117"/>
  <c r="CL22" i="117"/>
  <c r="CK22" i="117"/>
  <c r="CJ22" i="117"/>
  <c r="CI22" i="117"/>
  <c r="CH22" i="117"/>
  <c r="CG22" i="117"/>
  <c r="CG49" i="117" s="1"/>
  <c r="BY22" i="117"/>
  <c r="BX22" i="117"/>
  <c r="BW22" i="117"/>
  <c r="BW49" i="117" s="1"/>
  <c r="BV22" i="117"/>
  <c r="BU22" i="117"/>
  <c r="BT22" i="117"/>
  <c r="BL22" i="117"/>
  <c r="BK22" i="117"/>
  <c r="BJ22" i="117"/>
  <c r="BI22" i="117"/>
  <c r="BH22" i="117"/>
  <c r="BG22" i="117"/>
  <c r="BG49" i="117" s="1"/>
  <c r="AY22" i="117"/>
  <c r="AX22" i="117"/>
  <c r="AW22" i="117"/>
  <c r="AW49" i="117" s="1"/>
  <c r="AV22" i="117"/>
  <c r="AU22" i="117"/>
  <c r="AT22" i="117"/>
  <c r="AL22" i="117"/>
  <c r="AK22" i="117"/>
  <c r="AJ22" i="117"/>
  <c r="AI22" i="117"/>
  <c r="AH22" i="117"/>
  <c r="H22" i="117" s="1"/>
  <c r="AG22" i="117"/>
  <c r="AG49" i="117" s="1"/>
  <c r="Y22" i="117"/>
  <c r="X22" i="117"/>
  <c r="W22" i="117"/>
  <c r="W49" i="117" s="1"/>
  <c r="V22" i="117"/>
  <c r="U22" i="117"/>
  <c r="T22" i="117"/>
  <c r="CY21" i="117"/>
  <c r="CX21" i="117"/>
  <c r="CW21" i="117"/>
  <c r="CV21" i="117"/>
  <c r="CU21" i="117"/>
  <c r="CT21" i="117"/>
  <c r="CT48" i="117" s="1"/>
  <c r="CL21" i="117"/>
  <c r="CK21" i="117"/>
  <c r="CJ21" i="117"/>
  <c r="CI21" i="117"/>
  <c r="CH21" i="117"/>
  <c r="CG21" i="117"/>
  <c r="BY21" i="117"/>
  <c r="BX21" i="117"/>
  <c r="BW21" i="117"/>
  <c r="BV21" i="117"/>
  <c r="BU21" i="117"/>
  <c r="BU31" i="117" s="1"/>
  <c r="BU15" i="117" s="1"/>
  <c r="BT21" i="117"/>
  <c r="BT48" i="117" s="1"/>
  <c r="BL21" i="117"/>
  <c r="BK21" i="117"/>
  <c r="BJ21" i="117"/>
  <c r="BJ48" i="117" s="1"/>
  <c r="BI21" i="117"/>
  <c r="BH21" i="117"/>
  <c r="BG21" i="117"/>
  <c r="AY21" i="117"/>
  <c r="AX21" i="117"/>
  <c r="AW21" i="117"/>
  <c r="AV21" i="117"/>
  <c r="AU21" i="117"/>
  <c r="AT21" i="117"/>
  <c r="AT48" i="117" s="1"/>
  <c r="AL21" i="117"/>
  <c r="AK21" i="117"/>
  <c r="AJ21" i="117"/>
  <c r="AJ48" i="117" s="1"/>
  <c r="AI21" i="117"/>
  <c r="I21" i="117" s="1"/>
  <c r="AH21" i="117"/>
  <c r="AG21" i="117"/>
  <c r="Y21" i="117"/>
  <c r="X21" i="117"/>
  <c r="W21" i="117"/>
  <c r="V21" i="117"/>
  <c r="U21" i="117"/>
  <c r="T21" i="117"/>
  <c r="CY20" i="117"/>
  <c r="CX20" i="117"/>
  <c r="CW20" i="117"/>
  <c r="CW47" i="117" s="1"/>
  <c r="CV20" i="117"/>
  <c r="CU20" i="117"/>
  <c r="CT20" i="117"/>
  <c r="CL20" i="117"/>
  <c r="CK20" i="117"/>
  <c r="CJ20" i="117"/>
  <c r="CI20" i="117"/>
  <c r="CH20" i="117"/>
  <c r="CG20" i="117"/>
  <c r="CG47" i="117" s="1"/>
  <c r="BY20" i="117"/>
  <c r="BX20" i="117"/>
  <c r="BW20" i="117"/>
  <c r="BW47" i="117" s="1"/>
  <c r="BV20" i="117"/>
  <c r="BU20" i="117"/>
  <c r="BT20" i="117"/>
  <c r="BL20" i="117"/>
  <c r="BK20" i="117"/>
  <c r="BJ20" i="117"/>
  <c r="BI20" i="117"/>
  <c r="BH20" i="117"/>
  <c r="BG20" i="117"/>
  <c r="BG47" i="117" s="1"/>
  <c r="AY20" i="117"/>
  <c r="AX20" i="117"/>
  <c r="AW20" i="117"/>
  <c r="AW47" i="117" s="1"/>
  <c r="AV20" i="117"/>
  <c r="AU20" i="117"/>
  <c r="AT20" i="117"/>
  <c r="AL20" i="117"/>
  <c r="AL31" i="117" s="1"/>
  <c r="AL15" i="117" s="1"/>
  <c r="AK20" i="117"/>
  <c r="AJ20" i="117"/>
  <c r="AI20" i="117"/>
  <c r="AH20" i="117"/>
  <c r="AG20" i="117"/>
  <c r="AG47" i="117" s="1"/>
  <c r="Y20" i="117"/>
  <c r="X20" i="117"/>
  <c r="W20" i="117"/>
  <c r="W47" i="117" s="1"/>
  <c r="V20" i="117"/>
  <c r="I20" i="117" s="1"/>
  <c r="U20" i="117"/>
  <c r="T20" i="117"/>
  <c r="CY19" i="117"/>
  <c r="CX19" i="117"/>
  <c r="CW19" i="117"/>
  <c r="CV19" i="117"/>
  <c r="CU19" i="117"/>
  <c r="CT19" i="117"/>
  <c r="CT46" i="117" s="1"/>
  <c r="CL19" i="117"/>
  <c r="CK19" i="117"/>
  <c r="CJ19" i="117"/>
  <c r="CJ46" i="117" s="1"/>
  <c r="CI19" i="117"/>
  <c r="CH19" i="117"/>
  <c r="CG19" i="117"/>
  <c r="BY19" i="117"/>
  <c r="BY31" i="117" s="1"/>
  <c r="BY15" i="117" s="1"/>
  <c r="BX19" i="117"/>
  <c r="BX31" i="117" s="1"/>
  <c r="BX15" i="117" s="1"/>
  <c r="BW19" i="117"/>
  <c r="BV19" i="117"/>
  <c r="BU19" i="117"/>
  <c r="BT19" i="117"/>
  <c r="BL19" i="117"/>
  <c r="BK19" i="117"/>
  <c r="BJ19" i="117"/>
  <c r="BI19" i="117"/>
  <c r="BH19" i="117"/>
  <c r="BG19" i="117"/>
  <c r="AY19" i="117"/>
  <c r="AX19" i="117"/>
  <c r="AW19" i="117"/>
  <c r="AV19" i="117"/>
  <c r="AU19" i="117"/>
  <c r="AT19" i="117"/>
  <c r="AT46" i="117" s="1"/>
  <c r="AL19" i="117"/>
  <c r="AK19" i="117"/>
  <c r="AJ19" i="117"/>
  <c r="AI19" i="117"/>
  <c r="AH19" i="117"/>
  <c r="AG19" i="117"/>
  <c r="Y19" i="117"/>
  <c r="X19" i="117"/>
  <c r="W19" i="117"/>
  <c r="V19" i="117"/>
  <c r="U19" i="117"/>
  <c r="T19" i="117"/>
  <c r="X79" i="116"/>
  <c r="V79" i="116"/>
  <c r="U79" i="116"/>
  <c r="X78" i="116"/>
  <c r="V78" i="116"/>
  <c r="U78" i="116"/>
  <c r="X77" i="116"/>
  <c r="V77" i="116"/>
  <c r="U77" i="116"/>
  <c r="X76" i="116"/>
  <c r="V76" i="116"/>
  <c r="U76" i="116"/>
  <c r="X75" i="116"/>
  <c r="V75" i="116"/>
  <c r="U75" i="116"/>
  <c r="X74" i="116"/>
  <c r="V74" i="116"/>
  <c r="U74" i="116"/>
  <c r="X73" i="116"/>
  <c r="V73" i="116"/>
  <c r="U73" i="116"/>
  <c r="X72" i="116"/>
  <c r="V72" i="116"/>
  <c r="U72" i="116"/>
  <c r="X71" i="116"/>
  <c r="V71" i="116"/>
  <c r="U71" i="116"/>
  <c r="X70" i="116"/>
  <c r="V70" i="116"/>
  <c r="U70" i="116"/>
  <c r="X69" i="116"/>
  <c r="V69" i="116"/>
  <c r="U69" i="116"/>
  <c r="X68" i="116"/>
  <c r="V68" i="116"/>
  <c r="U68" i="116"/>
  <c r="CY57" i="116"/>
  <c r="CX57" i="116"/>
  <c r="CV57" i="116"/>
  <c r="CU57" i="116"/>
  <c r="CL57" i="116"/>
  <c r="CK57" i="116"/>
  <c r="CI57" i="116"/>
  <c r="CH57" i="116"/>
  <c r="BY57" i="116"/>
  <c r="BX57" i="116"/>
  <c r="BV57" i="116"/>
  <c r="BU57" i="116"/>
  <c r="BL57" i="116"/>
  <c r="BK57" i="116"/>
  <c r="BI57" i="116"/>
  <c r="BH57" i="116"/>
  <c r="AY57" i="116"/>
  <c r="AX57" i="116"/>
  <c r="AV57" i="116"/>
  <c r="AU57" i="116"/>
  <c r="AL57" i="116"/>
  <c r="AK57" i="116"/>
  <c r="AI57" i="116"/>
  <c r="AH57" i="116"/>
  <c r="Y57" i="116"/>
  <c r="X57" i="116"/>
  <c r="V57" i="116"/>
  <c r="U57" i="116"/>
  <c r="H57" i="116" s="1"/>
  <c r="CY56" i="116"/>
  <c r="CX56" i="116"/>
  <c r="CV56" i="116"/>
  <c r="CU56" i="116"/>
  <c r="CL56" i="116"/>
  <c r="CK56" i="116"/>
  <c r="CI56" i="116"/>
  <c r="CH56" i="116"/>
  <c r="BY56" i="116"/>
  <c r="BX56" i="116"/>
  <c r="BV56" i="116"/>
  <c r="BU56" i="116"/>
  <c r="BL56" i="116"/>
  <c r="BK56" i="116"/>
  <c r="BI56" i="116"/>
  <c r="BH56" i="116"/>
  <c r="AY56" i="116"/>
  <c r="AX56" i="116"/>
  <c r="AV56" i="116"/>
  <c r="AU56" i="116"/>
  <c r="AL56" i="116"/>
  <c r="AK56" i="116"/>
  <c r="AI56" i="116"/>
  <c r="AH56" i="116"/>
  <c r="Y56" i="116"/>
  <c r="X56" i="116"/>
  <c r="V56" i="116"/>
  <c r="I56" i="116" s="1"/>
  <c r="U56" i="116"/>
  <c r="CY55" i="116"/>
  <c r="CX55" i="116"/>
  <c r="CV55" i="116"/>
  <c r="CU55" i="116"/>
  <c r="CL55" i="116"/>
  <c r="CK55" i="116"/>
  <c r="CI55" i="116"/>
  <c r="CH55" i="116"/>
  <c r="BY55" i="116"/>
  <c r="BX55" i="116"/>
  <c r="BV55" i="116"/>
  <c r="BU55" i="116"/>
  <c r="BL55" i="116"/>
  <c r="BK55" i="116"/>
  <c r="BI55" i="116"/>
  <c r="BH55" i="116"/>
  <c r="AY55" i="116"/>
  <c r="AX55" i="116"/>
  <c r="AV55" i="116"/>
  <c r="AU55" i="116"/>
  <c r="AL55" i="116"/>
  <c r="AK55" i="116"/>
  <c r="AI55" i="116"/>
  <c r="AH55" i="116"/>
  <c r="Y55" i="116"/>
  <c r="X55" i="116"/>
  <c r="V55" i="116"/>
  <c r="U55" i="116"/>
  <c r="H55" i="116" s="1"/>
  <c r="CY54" i="116"/>
  <c r="CX54" i="116"/>
  <c r="CV54" i="116"/>
  <c r="CU54" i="116"/>
  <c r="CL54" i="116"/>
  <c r="CK54" i="116"/>
  <c r="CI54" i="116"/>
  <c r="CH54" i="116"/>
  <c r="BY54" i="116"/>
  <c r="BX54" i="116"/>
  <c r="BV54" i="116"/>
  <c r="BU54" i="116"/>
  <c r="BL54" i="116"/>
  <c r="BK54" i="116"/>
  <c r="BI54" i="116"/>
  <c r="BH54" i="116"/>
  <c r="AY54" i="116"/>
  <c r="AX54" i="116"/>
  <c r="AV54" i="116"/>
  <c r="AU54" i="116"/>
  <c r="AL54" i="116"/>
  <c r="AK54" i="116"/>
  <c r="AI54" i="116"/>
  <c r="AH54" i="116"/>
  <c r="Y54" i="116"/>
  <c r="X54" i="116"/>
  <c r="V54" i="116"/>
  <c r="I54" i="116" s="1"/>
  <c r="U54" i="116"/>
  <c r="CY53" i="116"/>
  <c r="CX53" i="116"/>
  <c r="CV53" i="116"/>
  <c r="CU53" i="116"/>
  <c r="CL53" i="116"/>
  <c r="CK53" i="116"/>
  <c r="CI53" i="116"/>
  <c r="CH53" i="116"/>
  <c r="BY53" i="116"/>
  <c r="BX53" i="116"/>
  <c r="BV53" i="116"/>
  <c r="BU53" i="116"/>
  <c r="BL53" i="116"/>
  <c r="BK53" i="116"/>
  <c r="BI53" i="116"/>
  <c r="BH53" i="116"/>
  <c r="AY53" i="116"/>
  <c r="AX53" i="116"/>
  <c r="AV53" i="116"/>
  <c r="AU53" i="116"/>
  <c r="AL53" i="116"/>
  <c r="AK53" i="116"/>
  <c r="AI53" i="116"/>
  <c r="AH53" i="116"/>
  <c r="Y53" i="116"/>
  <c r="X53" i="116"/>
  <c r="V53" i="116"/>
  <c r="U53" i="116"/>
  <c r="H53" i="116" s="1"/>
  <c r="CY52" i="116"/>
  <c r="CX52" i="116"/>
  <c r="CV52" i="116"/>
  <c r="CU52" i="116"/>
  <c r="CL52" i="116"/>
  <c r="CK52" i="116"/>
  <c r="CI52" i="116"/>
  <c r="CH52" i="116"/>
  <c r="BY52" i="116"/>
  <c r="BX52" i="116"/>
  <c r="BV52" i="116"/>
  <c r="BU52" i="116"/>
  <c r="BL52" i="116"/>
  <c r="BK52" i="116"/>
  <c r="BI52" i="116"/>
  <c r="BH52" i="116"/>
  <c r="AY52" i="116"/>
  <c r="AX52" i="116"/>
  <c r="AV52" i="116"/>
  <c r="AU52" i="116"/>
  <c r="AL52" i="116"/>
  <c r="AK52" i="116"/>
  <c r="AI52" i="116"/>
  <c r="AH52" i="116"/>
  <c r="Y52" i="116"/>
  <c r="X52" i="116"/>
  <c r="V52" i="116"/>
  <c r="U52" i="116"/>
  <c r="CY51" i="116"/>
  <c r="CX51" i="116"/>
  <c r="CV51" i="116"/>
  <c r="CU51" i="116"/>
  <c r="CL51" i="116"/>
  <c r="CK51" i="116"/>
  <c r="CI51" i="116"/>
  <c r="CH51" i="116"/>
  <c r="BY51" i="116"/>
  <c r="BX51" i="116"/>
  <c r="BV51" i="116"/>
  <c r="BU51" i="116"/>
  <c r="BL51" i="116"/>
  <c r="BK51" i="116"/>
  <c r="BI51" i="116"/>
  <c r="BH51" i="116"/>
  <c r="AY51" i="116"/>
  <c r="AX51" i="116"/>
  <c r="AV51" i="116"/>
  <c r="AU51" i="116"/>
  <c r="AL51" i="116"/>
  <c r="AK51" i="116"/>
  <c r="AI51" i="116"/>
  <c r="AH51" i="116"/>
  <c r="Y51" i="116"/>
  <c r="X51" i="116"/>
  <c r="K51" i="116" s="1"/>
  <c r="V51" i="116"/>
  <c r="U51" i="116"/>
  <c r="H51" i="116" s="1"/>
  <c r="CY50" i="116"/>
  <c r="CX50" i="116"/>
  <c r="CV50" i="116"/>
  <c r="CU50" i="116"/>
  <c r="CL50" i="116"/>
  <c r="CK50" i="116"/>
  <c r="CI50" i="116"/>
  <c r="CH50" i="116"/>
  <c r="BY50" i="116"/>
  <c r="BX50" i="116"/>
  <c r="BV50" i="116"/>
  <c r="BU50" i="116"/>
  <c r="BL50" i="116"/>
  <c r="BK50" i="116"/>
  <c r="BI50" i="116"/>
  <c r="BH50" i="116"/>
  <c r="AY50" i="116"/>
  <c r="AX50" i="116"/>
  <c r="AV50" i="116"/>
  <c r="AU50" i="116"/>
  <c r="AL50" i="116"/>
  <c r="AK50" i="116"/>
  <c r="AI50" i="116"/>
  <c r="AH50" i="116"/>
  <c r="Y50" i="116"/>
  <c r="X50" i="116"/>
  <c r="V50" i="116"/>
  <c r="U50" i="116"/>
  <c r="CY49" i="116"/>
  <c r="CX49" i="116"/>
  <c r="CV49" i="116"/>
  <c r="CU49" i="116"/>
  <c r="CL49" i="116"/>
  <c r="CK49" i="116"/>
  <c r="CI49" i="116"/>
  <c r="CH49" i="116"/>
  <c r="BY49" i="116"/>
  <c r="BX49" i="116"/>
  <c r="BV49" i="116"/>
  <c r="BU49" i="116"/>
  <c r="BL49" i="116"/>
  <c r="BK49" i="116"/>
  <c r="BI49" i="116"/>
  <c r="BH49" i="116"/>
  <c r="AY49" i="116"/>
  <c r="AX49" i="116"/>
  <c r="AV49" i="116"/>
  <c r="AU49" i="116"/>
  <c r="AL49" i="116"/>
  <c r="AK49" i="116"/>
  <c r="AI49" i="116"/>
  <c r="AH49" i="116"/>
  <c r="Y49" i="116"/>
  <c r="X49" i="116"/>
  <c r="V49" i="116"/>
  <c r="U49" i="116"/>
  <c r="H49" i="116" s="1"/>
  <c r="CY48" i="116"/>
  <c r="CX48" i="116"/>
  <c r="CV48" i="116"/>
  <c r="CU48" i="116"/>
  <c r="CL48" i="116"/>
  <c r="CK48" i="116"/>
  <c r="CI48" i="116"/>
  <c r="CH48" i="116"/>
  <c r="BY48" i="116"/>
  <c r="BX48" i="116"/>
  <c r="BV48" i="116"/>
  <c r="BU48" i="116"/>
  <c r="BL48" i="116"/>
  <c r="BK48" i="116"/>
  <c r="BI48" i="116"/>
  <c r="BH48" i="116"/>
  <c r="AY48" i="116"/>
  <c r="AX48" i="116"/>
  <c r="AV48" i="116"/>
  <c r="AU48" i="116"/>
  <c r="AL48" i="116"/>
  <c r="AK48" i="116"/>
  <c r="AI48" i="116"/>
  <c r="AH48" i="116"/>
  <c r="Y48" i="116"/>
  <c r="X48" i="116"/>
  <c r="V48" i="116"/>
  <c r="I48" i="116" s="1"/>
  <c r="U48" i="116"/>
  <c r="CY47" i="116"/>
  <c r="CX47" i="116"/>
  <c r="CV47" i="116"/>
  <c r="CU47" i="116"/>
  <c r="CL47" i="116"/>
  <c r="CK47" i="116"/>
  <c r="CI47" i="116"/>
  <c r="CH47" i="116"/>
  <c r="BY47" i="116"/>
  <c r="BX47" i="116"/>
  <c r="BV47" i="116"/>
  <c r="BU47" i="116"/>
  <c r="BL47" i="116"/>
  <c r="BK47" i="116"/>
  <c r="BI47" i="116"/>
  <c r="BH47" i="116"/>
  <c r="AY47" i="116"/>
  <c r="AX47" i="116"/>
  <c r="AV47" i="116"/>
  <c r="AU47" i="116"/>
  <c r="AL47" i="116"/>
  <c r="AK47" i="116"/>
  <c r="AI47" i="116"/>
  <c r="AH47" i="116"/>
  <c r="Y47" i="116"/>
  <c r="X47" i="116"/>
  <c r="V47" i="116"/>
  <c r="U47" i="116"/>
  <c r="CY46" i="116"/>
  <c r="CX46" i="116"/>
  <c r="CV46" i="116"/>
  <c r="CU46" i="116"/>
  <c r="CL46" i="116"/>
  <c r="CK46" i="116"/>
  <c r="CI46" i="116"/>
  <c r="CH46" i="116"/>
  <c r="CH58" i="116" s="1"/>
  <c r="CH42" i="116" s="1"/>
  <c r="BY46" i="116"/>
  <c r="BX46" i="116"/>
  <c r="BV46" i="116"/>
  <c r="BU46" i="116"/>
  <c r="BL46" i="116"/>
  <c r="BK46" i="116"/>
  <c r="BI46" i="116"/>
  <c r="BH46" i="116"/>
  <c r="AY46" i="116"/>
  <c r="AX46" i="116"/>
  <c r="AV46" i="116"/>
  <c r="AU46" i="116"/>
  <c r="AL46" i="116"/>
  <c r="AK46" i="116"/>
  <c r="AK58" i="116" s="1"/>
  <c r="AK42" i="116" s="1"/>
  <c r="AI46" i="116"/>
  <c r="AH46" i="116"/>
  <c r="AH58" i="116" s="1"/>
  <c r="AH42" i="116" s="1"/>
  <c r="Y46" i="116"/>
  <c r="X46" i="116"/>
  <c r="V46" i="116"/>
  <c r="I46" i="116" s="1"/>
  <c r="U46" i="116"/>
  <c r="CY30" i="116"/>
  <c r="CX30" i="116"/>
  <c r="CW30" i="116"/>
  <c r="CW57" i="116" s="1"/>
  <c r="CV30" i="116"/>
  <c r="CU30" i="116"/>
  <c r="CT30" i="116"/>
  <c r="CT57" i="116" s="1"/>
  <c r="CL30" i="116"/>
  <c r="CK30" i="116"/>
  <c r="CJ30" i="116"/>
  <c r="CI30" i="116"/>
  <c r="CH30" i="116"/>
  <c r="CG30" i="116"/>
  <c r="CG57" i="116" s="1"/>
  <c r="BY30" i="116"/>
  <c r="BX30" i="116"/>
  <c r="BW30" i="116"/>
  <c r="BW57" i="116" s="1"/>
  <c r="BV30" i="116"/>
  <c r="BU30" i="116"/>
  <c r="BT30" i="116"/>
  <c r="BL30" i="116"/>
  <c r="BK30" i="116"/>
  <c r="BJ30" i="116"/>
  <c r="BI30" i="116"/>
  <c r="BH30" i="116"/>
  <c r="BG30" i="116"/>
  <c r="BG57" i="116" s="1"/>
  <c r="AY30" i="116"/>
  <c r="AX30" i="116"/>
  <c r="AW30" i="116"/>
  <c r="AW57" i="116" s="1"/>
  <c r="AV30" i="116"/>
  <c r="AU30" i="116"/>
  <c r="AT30" i="116"/>
  <c r="AL30" i="116"/>
  <c r="L30" i="116" s="1"/>
  <c r="AK30" i="116"/>
  <c r="AJ30" i="116"/>
  <c r="AI30" i="116"/>
  <c r="AH30" i="116"/>
  <c r="AG30" i="116"/>
  <c r="Y30" i="116"/>
  <c r="X30" i="116"/>
  <c r="W30" i="116"/>
  <c r="J30" i="116" s="1"/>
  <c r="V30" i="116"/>
  <c r="U30" i="116"/>
  <c r="T30" i="116"/>
  <c r="CY29" i="116"/>
  <c r="CX29" i="116"/>
  <c r="CW29" i="116"/>
  <c r="CV29" i="116"/>
  <c r="CU29" i="116"/>
  <c r="CT29" i="116"/>
  <c r="CT56" i="116" s="1"/>
  <c r="CL29" i="116"/>
  <c r="CK29" i="116"/>
  <c r="CJ29" i="116"/>
  <c r="CJ56" i="116" s="1"/>
  <c r="CI29" i="116"/>
  <c r="CH29" i="116"/>
  <c r="CG29" i="116"/>
  <c r="BY29" i="116"/>
  <c r="BX29" i="116"/>
  <c r="BW29" i="116"/>
  <c r="BV29" i="116"/>
  <c r="BU29" i="116"/>
  <c r="BT29" i="116"/>
  <c r="BT56" i="116" s="1"/>
  <c r="BL29" i="116"/>
  <c r="BK29" i="116"/>
  <c r="BJ29" i="116"/>
  <c r="BJ56" i="116" s="1"/>
  <c r="BI29" i="116"/>
  <c r="BH29" i="116"/>
  <c r="BG29" i="116"/>
  <c r="BG56" i="116" s="1"/>
  <c r="AY29" i="116"/>
  <c r="AX29" i="116"/>
  <c r="AW29" i="116"/>
  <c r="AV29" i="116"/>
  <c r="AU29" i="116"/>
  <c r="AT29" i="116"/>
  <c r="AT56" i="116" s="1"/>
  <c r="AL29" i="116"/>
  <c r="AK29" i="116"/>
  <c r="AJ29" i="116"/>
  <c r="AI29" i="116"/>
  <c r="I29" i="116" s="1"/>
  <c r="AH29" i="116"/>
  <c r="AG29" i="116"/>
  <c r="Y29" i="116"/>
  <c r="X29" i="116"/>
  <c r="W29" i="116"/>
  <c r="V29" i="116"/>
  <c r="U29" i="116"/>
  <c r="T29" i="116"/>
  <c r="CY28" i="116"/>
  <c r="CX28" i="116"/>
  <c r="CW28" i="116"/>
  <c r="CW55" i="116" s="1"/>
  <c r="CV28" i="116"/>
  <c r="CU28" i="116"/>
  <c r="CT28" i="116"/>
  <c r="CL28" i="116"/>
  <c r="CK28" i="116"/>
  <c r="CJ28" i="116"/>
  <c r="CI28" i="116"/>
  <c r="CH28" i="116"/>
  <c r="CG28" i="116"/>
  <c r="CG55" i="116" s="1"/>
  <c r="BY28" i="116"/>
  <c r="BX28" i="116"/>
  <c r="BW28" i="116"/>
  <c r="BW55" i="116" s="1"/>
  <c r="BV28" i="116"/>
  <c r="BU28" i="116"/>
  <c r="BT28" i="116"/>
  <c r="BL28" i="116"/>
  <c r="BK28" i="116"/>
  <c r="BJ28" i="116"/>
  <c r="BI28" i="116"/>
  <c r="BH28" i="116"/>
  <c r="BG28" i="116"/>
  <c r="BG55" i="116" s="1"/>
  <c r="AY28" i="116"/>
  <c r="AX28" i="116"/>
  <c r="AW28" i="116"/>
  <c r="AW55" i="116" s="1"/>
  <c r="AV28" i="116"/>
  <c r="AU28" i="116"/>
  <c r="AT28" i="116"/>
  <c r="AL28" i="116"/>
  <c r="AK28" i="116"/>
  <c r="K28" i="116" s="1"/>
  <c r="AJ28" i="116"/>
  <c r="AI28" i="116"/>
  <c r="AH28" i="116"/>
  <c r="H28" i="116" s="1"/>
  <c r="AG28" i="116"/>
  <c r="AG55" i="116" s="1"/>
  <c r="Y28" i="116"/>
  <c r="X28" i="116"/>
  <c r="W28" i="116"/>
  <c r="W55" i="116" s="1"/>
  <c r="V28" i="116"/>
  <c r="I28" i="116" s="1"/>
  <c r="U28" i="116"/>
  <c r="T28" i="116"/>
  <c r="CY27" i="116"/>
  <c r="CX27" i="116"/>
  <c r="CW27" i="116"/>
  <c r="CV27" i="116"/>
  <c r="CU27" i="116"/>
  <c r="CT27" i="116"/>
  <c r="CT54" i="116" s="1"/>
  <c r="CL27" i="116"/>
  <c r="CK27" i="116"/>
  <c r="CJ27" i="116"/>
  <c r="CJ54" i="116" s="1"/>
  <c r="CI27" i="116"/>
  <c r="CH27" i="116"/>
  <c r="CG27" i="116"/>
  <c r="CG54" i="116" s="1"/>
  <c r="BY27" i="116"/>
  <c r="BX27" i="116"/>
  <c r="BW27" i="116"/>
  <c r="BV27" i="116"/>
  <c r="BU27" i="116"/>
  <c r="BT27" i="116"/>
  <c r="BT54" i="116" s="1"/>
  <c r="BL27" i="116"/>
  <c r="BK27" i="116"/>
  <c r="BJ27" i="116"/>
  <c r="BJ54" i="116" s="1"/>
  <c r="BI27" i="116"/>
  <c r="BH27" i="116"/>
  <c r="BG27" i="116"/>
  <c r="AY27" i="116"/>
  <c r="AX27" i="116"/>
  <c r="AW27" i="116"/>
  <c r="AV27" i="116"/>
  <c r="AU27" i="116"/>
  <c r="AT27" i="116"/>
  <c r="AT54" i="116" s="1"/>
  <c r="AL27" i="116"/>
  <c r="AK27" i="116"/>
  <c r="AJ27" i="116"/>
  <c r="AJ54" i="116" s="1"/>
  <c r="AI27" i="116"/>
  <c r="AH27" i="116"/>
  <c r="AG27" i="116"/>
  <c r="AG54" i="116" s="1"/>
  <c r="Y27" i="116"/>
  <c r="X27" i="116"/>
  <c r="K27" i="116" s="1"/>
  <c r="W27" i="116"/>
  <c r="V27" i="116"/>
  <c r="U27" i="116"/>
  <c r="T27" i="116"/>
  <c r="T54" i="116" s="1"/>
  <c r="CY26" i="116"/>
  <c r="CX26" i="116"/>
  <c r="CW26" i="116"/>
  <c r="CV26" i="116"/>
  <c r="CU26" i="116"/>
  <c r="CT26" i="116"/>
  <c r="CL26" i="116"/>
  <c r="CK26" i="116"/>
  <c r="CJ26" i="116"/>
  <c r="CI26" i="116"/>
  <c r="CH26" i="116"/>
  <c r="CG26" i="116"/>
  <c r="CG53" i="116" s="1"/>
  <c r="BY26" i="116"/>
  <c r="BX26" i="116"/>
  <c r="BW26" i="116"/>
  <c r="BW53" i="116" s="1"/>
  <c r="BV26" i="116"/>
  <c r="BU26" i="116"/>
  <c r="BT26" i="116"/>
  <c r="BL26" i="116"/>
  <c r="BK26" i="116"/>
  <c r="BJ26" i="116"/>
  <c r="BI26" i="116"/>
  <c r="BH26" i="116"/>
  <c r="H26" i="116" s="1"/>
  <c r="BG26" i="116"/>
  <c r="BG53" i="116" s="1"/>
  <c r="AY26" i="116"/>
  <c r="AX26" i="116"/>
  <c r="AW26" i="116"/>
  <c r="AV26" i="116"/>
  <c r="AU26" i="116"/>
  <c r="AT26" i="116"/>
  <c r="AT53" i="116" s="1"/>
  <c r="AL26" i="116"/>
  <c r="L26" i="116" s="1"/>
  <c r="AK26" i="116"/>
  <c r="AJ26" i="116"/>
  <c r="AI26" i="116"/>
  <c r="AH26" i="116"/>
  <c r="AG26" i="116"/>
  <c r="AG53" i="116" s="1"/>
  <c r="Y26" i="116"/>
  <c r="X26" i="116"/>
  <c r="W26" i="116"/>
  <c r="W53" i="116" s="1"/>
  <c r="V26" i="116"/>
  <c r="U26" i="116"/>
  <c r="T26" i="116"/>
  <c r="CY25" i="116"/>
  <c r="CX25" i="116"/>
  <c r="CW25" i="116"/>
  <c r="CV25" i="116"/>
  <c r="CU25" i="116"/>
  <c r="CT25" i="116"/>
  <c r="CT52" i="116" s="1"/>
  <c r="CL25" i="116"/>
  <c r="CK25" i="116"/>
  <c r="CJ25" i="116"/>
  <c r="CJ52" i="116" s="1"/>
  <c r="CI25" i="116"/>
  <c r="CH25" i="116"/>
  <c r="CG25" i="116"/>
  <c r="BY25" i="116"/>
  <c r="BX25" i="116"/>
  <c r="BW25" i="116"/>
  <c r="BV25" i="116"/>
  <c r="BU25" i="116"/>
  <c r="BT25" i="116"/>
  <c r="BT52" i="116" s="1"/>
  <c r="BL25" i="116"/>
  <c r="BK25" i="116"/>
  <c r="BJ25" i="116"/>
  <c r="BJ52" i="116" s="1"/>
  <c r="BI25" i="116"/>
  <c r="BH25" i="116"/>
  <c r="BG25" i="116"/>
  <c r="AY25" i="116"/>
  <c r="AX25" i="116"/>
  <c r="AW25" i="116"/>
  <c r="AV25" i="116"/>
  <c r="AU25" i="116"/>
  <c r="AT25" i="116"/>
  <c r="AT52" i="116" s="1"/>
  <c r="AL25" i="116"/>
  <c r="AK25" i="116"/>
  <c r="AJ25" i="116"/>
  <c r="AJ52" i="116" s="1"/>
  <c r="AI25" i="116"/>
  <c r="I25" i="116" s="1"/>
  <c r="AH25" i="116"/>
  <c r="AG25" i="116"/>
  <c r="Y25" i="116"/>
  <c r="X25" i="116"/>
  <c r="W25" i="116"/>
  <c r="V25" i="116"/>
  <c r="U25" i="116"/>
  <c r="T25" i="116"/>
  <c r="T52" i="116" s="1"/>
  <c r="CY24" i="116"/>
  <c r="CX24" i="116"/>
  <c r="CW24" i="116"/>
  <c r="CW51" i="116" s="1"/>
  <c r="CV24" i="116"/>
  <c r="CU24" i="116"/>
  <c r="CT24" i="116"/>
  <c r="CL24" i="116"/>
  <c r="CK24" i="116"/>
  <c r="CJ24" i="116"/>
  <c r="CI24" i="116"/>
  <c r="CH24" i="116"/>
  <c r="CG24" i="116"/>
  <c r="CG51" i="116" s="1"/>
  <c r="BY24" i="116"/>
  <c r="BX24" i="116"/>
  <c r="BW24" i="116"/>
  <c r="BW51" i="116" s="1"/>
  <c r="BV24" i="116"/>
  <c r="BU24" i="116"/>
  <c r="BT24" i="116"/>
  <c r="BL24" i="116"/>
  <c r="BK24" i="116"/>
  <c r="BJ24" i="116"/>
  <c r="BI24" i="116"/>
  <c r="BH24" i="116"/>
  <c r="BG24" i="116"/>
  <c r="BG51" i="116" s="1"/>
  <c r="AY24" i="116"/>
  <c r="AX24" i="116"/>
  <c r="AW24" i="116"/>
  <c r="AW51" i="116" s="1"/>
  <c r="AV24" i="116"/>
  <c r="AU24" i="116"/>
  <c r="AT24" i="116"/>
  <c r="AL24" i="116"/>
  <c r="AK24" i="116"/>
  <c r="K24" i="116" s="1"/>
  <c r="AJ24" i="116"/>
  <c r="AI24" i="116"/>
  <c r="AH24" i="116"/>
  <c r="H24" i="116" s="1"/>
  <c r="AG24" i="116"/>
  <c r="AG51" i="116" s="1"/>
  <c r="Y24" i="116"/>
  <c r="X24" i="116"/>
  <c r="W24" i="116"/>
  <c r="W51" i="116" s="1"/>
  <c r="V24" i="116"/>
  <c r="U24" i="116"/>
  <c r="T24" i="116"/>
  <c r="CY23" i="116"/>
  <c r="CX23" i="116"/>
  <c r="CW23" i="116"/>
  <c r="CV23" i="116"/>
  <c r="CU23" i="116"/>
  <c r="CT23" i="116"/>
  <c r="CT50" i="116" s="1"/>
  <c r="CL23" i="116"/>
  <c r="CK23" i="116"/>
  <c r="CJ23" i="116"/>
  <c r="CJ50" i="116" s="1"/>
  <c r="CI23" i="116"/>
  <c r="CH23" i="116"/>
  <c r="CG23" i="116"/>
  <c r="BY23" i="116"/>
  <c r="BX23" i="116"/>
  <c r="BW23" i="116"/>
  <c r="BV23" i="116"/>
  <c r="BU23" i="116"/>
  <c r="BT23" i="116"/>
  <c r="BT50" i="116" s="1"/>
  <c r="BL23" i="116"/>
  <c r="BK23" i="116"/>
  <c r="BJ23" i="116"/>
  <c r="BJ50" i="116" s="1"/>
  <c r="BI23" i="116"/>
  <c r="BH23" i="116"/>
  <c r="BG23" i="116"/>
  <c r="AY23" i="116"/>
  <c r="AX23" i="116"/>
  <c r="AW23" i="116"/>
  <c r="AV23" i="116"/>
  <c r="AU23" i="116"/>
  <c r="AT23" i="116"/>
  <c r="AT50" i="116" s="1"/>
  <c r="AL23" i="116"/>
  <c r="AK23" i="116"/>
  <c r="AJ23" i="116"/>
  <c r="AJ50" i="116" s="1"/>
  <c r="AI23" i="116"/>
  <c r="AH23" i="116"/>
  <c r="AG23" i="116"/>
  <c r="Y23" i="116"/>
  <c r="X23" i="116"/>
  <c r="K23" i="116" s="1"/>
  <c r="W23" i="116"/>
  <c r="V23" i="116"/>
  <c r="U23" i="116"/>
  <c r="T23" i="116"/>
  <c r="T50" i="116" s="1"/>
  <c r="CY22" i="116"/>
  <c r="CX22" i="116"/>
  <c r="CW22" i="116"/>
  <c r="CV22" i="116"/>
  <c r="CU22" i="116"/>
  <c r="CT22" i="116"/>
  <c r="CT49" i="116" s="1"/>
  <c r="CL22" i="116"/>
  <c r="CK22" i="116"/>
  <c r="CJ22" i="116"/>
  <c r="CI22" i="116"/>
  <c r="CH22" i="116"/>
  <c r="CG22" i="116"/>
  <c r="CG49" i="116" s="1"/>
  <c r="BY22" i="116"/>
  <c r="BX22" i="116"/>
  <c r="BW22" i="116"/>
  <c r="BW49" i="116" s="1"/>
  <c r="BV22" i="116"/>
  <c r="BU22" i="116"/>
  <c r="BT22" i="116"/>
  <c r="BL22" i="116"/>
  <c r="BK22" i="116"/>
  <c r="BJ22" i="116"/>
  <c r="BI22" i="116"/>
  <c r="BH22" i="116"/>
  <c r="BH31" i="116" s="1"/>
  <c r="BH15" i="116" s="1"/>
  <c r="BG22" i="116"/>
  <c r="BG49" i="116" s="1"/>
  <c r="AY22" i="116"/>
  <c r="AX22" i="116"/>
  <c r="AW22" i="116"/>
  <c r="AW49" i="116" s="1"/>
  <c r="AV22" i="116"/>
  <c r="AU22" i="116"/>
  <c r="AT22" i="116"/>
  <c r="AL22" i="116"/>
  <c r="AK22" i="116"/>
  <c r="AJ22" i="116"/>
  <c r="AI22" i="116"/>
  <c r="AH22" i="116"/>
  <c r="AG22" i="116"/>
  <c r="AG49" i="116" s="1"/>
  <c r="Y22" i="116"/>
  <c r="X22" i="116"/>
  <c r="W22" i="116"/>
  <c r="W49" i="116" s="1"/>
  <c r="V22" i="116"/>
  <c r="U22" i="116"/>
  <c r="T22" i="116"/>
  <c r="T49" i="116" s="1"/>
  <c r="CY21" i="116"/>
  <c r="CX21" i="116"/>
  <c r="CW21" i="116"/>
  <c r="CV21" i="116"/>
  <c r="CU21" i="116"/>
  <c r="CT21" i="116"/>
  <c r="CT48" i="116" s="1"/>
  <c r="CL21" i="116"/>
  <c r="CK21" i="116"/>
  <c r="CJ21" i="116"/>
  <c r="CJ48" i="116" s="1"/>
  <c r="CI21" i="116"/>
  <c r="CH21" i="116"/>
  <c r="CG21" i="116"/>
  <c r="BY21" i="116"/>
  <c r="BX21" i="116"/>
  <c r="BW21" i="116"/>
  <c r="BV21" i="116"/>
  <c r="BU21" i="116"/>
  <c r="BT21" i="116"/>
  <c r="BT48" i="116" s="1"/>
  <c r="BL21" i="116"/>
  <c r="BK21" i="116"/>
  <c r="BJ21" i="116"/>
  <c r="BJ48" i="116" s="1"/>
  <c r="BI21" i="116"/>
  <c r="BH21" i="116"/>
  <c r="BG21" i="116"/>
  <c r="BG48" i="116" s="1"/>
  <c r="AY21" i="116"/>
  <c r="AX21" i="116"/>
  <c r="AW21" i="116"/>
  <c r="AV21" i="116"/>
  <c r="AU21" i="116"/>
  <c r="AT21" i="116"/>
  <c r="AT48" i="116" s="1"/>
  <c r="AL21" i="116"/>
  <c r="AK21" i="116"/>
  <c r="AJ21" i="116"/>
  <c r="AJ48" i="116" s="1"/>
  <c r="AI21" i="116"/>
  <c r="I21" i="116" s="1"/>
  <c r="AH21" i="116"/>
  <c r="AG21" i="116"/>
  <c r="Y21" i="116"/>
  <c r="X21" i="116"/>
  <c r="W21" i="116"/>
  <c r="V21" i="116"/>
  <c r="U21" i="116"/>
  <c r="T21" i="116"/>
  <c r="T48" i="116" s="1"/>
  <c r="CY20" i="116"/>
  <c r="CX20" i="116"/>
  <c r="CW20" i="116"/>
  <c r="CW47" i="116" s="1"/>
  <c r="CV20" i="116"/>
  <c r="CU20" i="116"/>
  <c r="CT20" i="116"/>
  <c r="CL20" i="116"/>
  <c r="CK20" i="116"/>
  <c r="CK31" i="116" s="1"/>
  <c r="CK15" i="116" s="1"/>
  <c r="CJ20" i="116"/>
  <c r="CI20" i="116"/>
  <c r="CH20" i="116"/>
  <c r="CG20" i="116"/>
  <c r="CG47" i="116" s="1"/>
  <c r="BY20" i="116"/>
  <c r="BX20" i="116"/>
  <c r="BW20" i="116"/>
  <c r="BV20" i="116"/>
  <c r="BU20" i="116"/>
  <c r="BT20" i="116"/>
  <c r="BT47" i="116" s="1"/>
  <c r="BL20" i="116"/>
  <c r="BL31" i="116" s="1"/>
  <c r="BL15" i="116" s="1"/>
  <c r="BK20" i="116"/>
  <c r="BJ20" i="116"/>
  <c r="BI20" i="116"/>
  <c r="BH20" i="116"/>
  <c r="BG20" i="116"/>
  <c r="BG47" i="116" s="1"/>
  <c r="AY20" i="116"/>
  <c r="AX20" i="116"/>
  <c r="AW20" i="116"/>
  <c r="AW47" i="116" s="1"/>
  <c r="AV20" i="116"/>
  <c r="AU20" i="116"/>
  <c r="AT20" i="116"/>
  <c r="AL20" i="116"/>
  <c r="AK20" i="116"/>
  <c r="K20" i="116" s="1"/>
  <c r="AJ20" i="116"/>
  <c r="AI20" i="116"/>
  <c r="AH20" i="116"/>
  <c r="H20" i="116" s="1"/>
  <c r="AG20" i="116"/>
  <c r="Y20" i="116"/>
  <c r="X20" i="116"/>
  <c r="W20" i="116"/>
  <c r="W47" i="116" s="1"/>
  <c r="V20" i="116"/>
  <c r="U20" i="116"/>
  <c r="T20" i="116"/>
  <c r="CY19" i="116"/>
  <c r="CY31" i="116" s="1"/>
  <c r="CY15" i="116" s="1"/>
  <c r="CX19" i="116"/>
  <c r="CW19" i="116"/>
  <c r="CV19" i="116"/>
  <c r="CU19" i="116"/>
  <c r="CT19" i="116"/>
  <c r="CT31" i="116" s="1"/>
  <c r="CT15" i="116" s="1"/>
  <c r="CL19" i="116"/>
  <c r="CK19" i="116"/>
  <c r="CJ19" i="116"/>
  <c r="CJ46" i="116" s="1"/>
  <c r="CI19" i="116"/>
  <c r="CH19" i="116"/>
  <c r="CG19" i="116"/>
  <c r="BY19" i="116"/>
  <c r="BX19" i="116"/>
  <c r="BX31" i="116" s="1"/>
  <c r="BX15" i="116" s="1"/>
  <c r="BW19" i="116"/>
  <c r="BV19" i="116"/>
  <c r="BU19" i="116"/>
  <c r="BU31" i="116" s="1"/>
  <c r="BU15" i="116" s="1"/>
  <c r="BT19" i="116"/>
  <c r="BL19" i="116"/>
  <c r="BK19" i="116"/>
  <c r="BJ19" i="116"/>
  <c r="BI19" i="116"/>
  <c r="BH19" i="116"/>
  <c r="BG19" i="116"/>
  <c r="AY19" i="116"/>
  <c r="AY31" i="116" s="1"/>
  <c r="AY15" i="116" s="1"/>
  <c r="AX19" i="116"/>
  <c r="AW19" i="116"/>
  <c r="AV19" i="116"/>
  <c r="AU19" i="116"/>
  <c r="AT19" i="116"/>
  <c r="AT46" i="116" s="1"/>
  <c r="AL19" i="116"/>
  <c r="AK19" i="116"/>
  <c r="AJ19" i="116"/>
  <c r="AJ31" i="116" s="1"/>
  <c r="AJ15" i="116" s="1"/>
  <c r="AI19" i="116"/>
  <c r="AH19" i="116"/>
  <c r="AG19" i="116"/>
  <c r="Y19" i="116"/>
  <c r="X19" i="116"/>
  <c r="X31" i="116" s="1"/>
  <c r="X15" i="116" s="1"/>
  <c r="W19" i="116"/>
  <c r="V19" i="116"/>
  <c r="U19" i="116"/>
  <c r="T19" i="116"/>
  <c r="T46" i="116" s="1"/>
  <c r="G4" i="117"/>
  <c r="F79" i="117" s="1"/>
  <c r="G4" i="116"/>
  <c r="I1" i="116" s="1"/>
  <c r="F3" i="117"/>
  <c r="F12" i="117" s="1"/>
  <c r="F3" i="116"/>
  <c r="CF12" i="116" s="1"/>
  <c r="F2" i="117"/>
  <c r="F2" i="116"/>
  <c r="I79" i="117"/>
  <c r="G66" i="117"/>
  <c r="K57" i="117"/>
  <c r="L57" i="117"/>
  <c r="BJ56" i="117"/>
  <c r="L56" i="117"/>
  <c r="K56" i="117"/>
  <c r="L54" i="117"/>
  <c r="K54" i="117"/>
  <c r="L52" i="117"/>
  <c r="K52" i="117"/>
  <c r="I51" i="117"/>
  <c r="L50" i="117"/>
  <c r="K50" i="117"/>
  <c r="L48" i="117"/>
  <c r="I48" i="117"/>
  <c r="K48" i="117"/>
  <c r="K47" i="117"/>
  <c r="CY58" i="117"/>
  <c r="CY42" i="117" s="1"/>
  <c r="CX58" i="117"/>
  <c r="CX42" i="117" s="1"/>
  <c r="CK58" i="117"/>
  <c r="CK42" i="117" s="1"/>
  <c r="BY58" i="117"/>
  <c r="BY42" i="117" s="1"/>
  <c r="BL58" i="117"/>
  <c r="BL42" i="117" s="1"/>
  <c r="BK58" i="117"/>
  <c r="BK42" i="117" s="1"/>
  <c r="AY58" i="117"/>
  <c r="AY42" i="117" s="1"/>
  <c r="AX58" i="117"/>
  <c r="AX42" i="117" s="1"/>
  <c r="AK58" i="117"/>
  <c r="AK42" i="117" s="1"/>
  <c r="X58" i="117"/>
  <c r="X42" i="117" s="1"/>
  <c r="K46" i="117"/>
  <c r="CP37" i="117"/>
  <c r="CC37" i="117"/>
  <c r="BP37" i="117"/>
  <c r="BC37" i="117"/>
  <c r="AP37" i="117"/>
  <c r="AC37" i="117"/>
  <c r="P37" i="117"/>
  <c r="BL31" i="117"/>
  <c r="BL15" i="117" s="1"/>
  <c r="CT57" i="117"/>
  <c r="CJ57" i="117"/>
  <c r="BW57" i="117"/>
  <c r="BT57" i="117"/>
  <c r="BJ57" i="117"/>
  <c r="AW57" i="117"/>
  <c r="AT57" i="117"/>
  <c r="AJ57" i="117"/>
  <c r="T57" i="117"/>
  <c r="CW56" i="117"/>
  <c r="CG56" i="117"/>
  <c r="BW56" i="117"/>
  <c r="BG56" i="117"/>
  <c r="AW56" i="117"/>
  <c r="AG56" i="117"/>
  <c r="W56" i="117"/>
  <c r="CT55" i="117"/>
  <c r="CJ55" i="117"/>
  <c r="BT55" i="117"/>
  <c r="BJ55" i="117"/>
  <c r="AW55" i="117"/>
  <c r="AT55" i="117"/>
  <c r="AJ55" i="117"/>
  <c r="CW54" i="117"/>
  <c r="CG54" i="117"/>
  <c r="BW54" i="117"/>
  <c r="BG54" i="117"/>
  <c r="AW54" i="117"/>
  <c r="AG54" i="117"/>
  <c r="CT53" i="117"/>
  <c r="CJ53" i="117"/>
  <c r="BT53" i="117"/>
  <c r="BJ53" i="117"/>
  <c r="AT53" i="117"/>
  <c r="AJ53" i="117"/>
  <c r="L26" i="117"/>
  <c r="T53" i="117"/>
  <c r="CW52" i="117"/>
  <c r="CG52" i="117"/>
  <c r="BW52" i="117"/>
  <c r="BG52" i="117"/>
  <c r="AW52" i="117"/>
  <c r="AG52" i="117"/>
  <c r="CT51" i="117"/>
  <c r="CJ51" i="117"/>
  <c r="BT51" i="117"/>
  <c r="BJ51" i="117"/>
  <c r="AT51" i="117"/>
  <c r="AJ51" i="117"/>
  <c r="T51" i="117"/>
  <c r="CW50" i="117"/>
  <c r="CG50" i="117"/>
  <c r="BW50" i="117"/>
  <c r="BG50" i="117"/>
  <c r="AW50" i="117"/>
  <c r="AT50" i="117"/>
  <c r="CT49" i="117"/>
  <c r="CJ49" i="117"/>
  <c r="BT49" i="117"/>
  <c r="BJ49" i="117"/>
  <c r="AT49" i="117"/>
  <c r="AJ49" i="117"/>
  <c r="CW48" i="117"/>
  <c r="CJ48" i="117"/>
  <c r="CG48" i="117"/>
  <c r="BW48" i="117"/>
  <c r="BG48" i="117"/>
  <c r="AW48" i="117"/>
  <c r="AG48" i="117"/>
  <c r="W48" i="117"/>
  <c r="CT47" i="117"/>
  <c r="CJ47" i="117"/>
  <c r="BT47" i="117"/>
  <c r="BJ47" i="117"/>
  <c r="AT47" i="117"/>
  <c r="AJ47" i="117"/>
  <c r="CG46" i="117"/>
  <c r="X80" i="116"/>
  <c r="I79" i="116"/>
  <c r="G66" i="116"/>
  <c r="CL58" i="116"/>
  <c r="CL42" i="116" s="1"/>
  <c r="AL58" i="116"/>
  <c r="AL42" i="116" s="1"/>
  <c r="BT57" i="116"/>
  <c r="AT57" i="116"/>
  <c r="T57" i="116"/>
  <c r="L57" i="116"/>
  <c r="K56" i="116"/>
  <c r="AJ56" i="116"/>
  <c r="L56" i="116"/>
  <c r="CT55" i="116"/>
  <c r="CJ55" i="116"/>
  <c r="K55" i="116"/>
  <c r="AJ55" i="116"/>
  <c r="L55" i="116"/>
  <c r="K54" i="116"/>
  <c r="L54" i="116"/>
  <c r="K53" i="116"/>
  <c r="AJ53" i="116"/>
  <c r="L53" i="116"/>
  <c r="K52" i="116"/>
  <c r="L52" i="116"/>
  <c r="AJ51" i="116"/>
  <c r="L51" i="116"/>
  <c r="K50" i="116"/>
  <c r="L50" i="116"/>
  <c r="K49" i="116"/>
  <c r="AJ49" i="116"/>
  <c r="L49" i="116"/>
  <c r="L48" i="116"/>
  <c r="K47" i="116"/>
  <c r="AJ47" i="116"/>
  <c r="L47" i="116"/>
  <c r="CY58" i="116"/>
  <c r="CY42" i="116" s="1"/>
  <c r="CK58" i="116"/>
  <c r="CK42" i="116" s="1"/>
  <c r="BY58" i="116"/>
  <c r="BX58" i="116"/>
  <c r="BX42" i="116" s="1"/>
  <c r="BL58" i="116"/>
  <c r="BL42" i="116" s="1"/>
  <c r="BK58" i="116"/>
  <c r="BK42" i="116" s="1"/>
  <c r="AY58" i="116"/>
  <c r="AY42" i="116" s="1"/>
  <c r="AX58" i="116"/>
  <c r="AX42" i="116" s="1"/>
  <c r="Y58" i="116"/>
  <c r="Y42" i="116" s="1"/>
  <c r="X58" i="116"/>
  <c r="X42" i="116" s="1"/>
  <c r="L46" i="116"/>
  <c r="BY42" i="116"/>
  <c r="CP37" i="116"/>
  <c r="CC37" i="116"/>
  <c r="BP37" i="116"/>
  <c r="BC37" i="116"/>
  <c r="AP37" i="116"/>
  <c r="AC37" i="116"/>
  <c r="P37" i="116"/>
  <c r="CJ57" i="116"/>
  <c r="BJ57" i="116"/>
  <c r="AJ57" i="116"/>
  <c r="W57" i="116"/>
  <c r="CW56" i="116"/>
  <c r="CG56" i="116"/>
  <c r="BW56" i="116"/>
  <c r="AG56" i="116"/>
  <c r="W56" i="116"/>
  <c r="BT55" i="116"/>
  <c r="BJ55" i="116"/>
  <c r="AT55" i="116"/>
  <c r="T55" i="116"/>
  <c r="CW54" i="116"/>
  <c r="BW54" i="116"/>
  <c r="BG54" i="116"/>
  <c r="AW54" i="116"/>
  <c r="W54" i="116"/>
  <c r="CW53" i="116"/>
  <c r="CT53" i="116"/>
  <c r="CJ53" i="116"/>
  <c r="BT53" i="116"/>
  <c r="BJ53" i="116"/>
  <c r="AW53" i="116"/>
  <c r="T53" i="116"/>
  <c r="CW52" i="116"/>
  <c r="CG52" i="116"/>
  <c r="BW52" i="116"/>
  <c r="BG52" i="116"/>
  <c r="AW52" i="116"/>
  <c r="AG52" i="116"/>
  <c r="W52" i="116"/>
  <c r="CT51" i="116"/>
  <c r="CJ51" i="116"/>
  <c r="BT51" i="116"/>
  <c r="BJ51" i="116"/>
  <c r="AT51" i="116"/>
  <c r="T51" i="116"/>
  <c r="CW50" i="116"/>
  <c r="CG50" i="116"/>
  <c r="BW50" i="116"/>
  <c r="BG50" i="116"/>
  <c r="AW50" i="116"/>
  <c r="AG50" i="116"/>
  <c r="W50" i="116"/>
  <c r="CW49" i="116"/>
  <c r="CJ49" i="116"/>
  <c r="BT49" i="116"/>
  <c r="BJ49" i="116"/>
  <c r="AT49" i="116"/>
  <c r="CW48" i="116"/>
  <c r="CG48" i="116"/>
  <c r="BW48" i="116"/>
  <c r="AW48" i="116"/>
  <c r="AG48" i="116"/>
  <c r="W48" i="116"/>
  <c r="CT47" i="116"/>
  <c r="CJ47" i="116"/>
  <c r="BW47" i="116"/>
  <c r="BJ47" i="116"/>
  <c r="AT47" i="116"/>
  <c r="T47" i="116"/>
  <c r="BW46" i="116"/>
  <c r="BG46" i="116"/>
  <c r="W46" i="116"/>
  <c r="AH31" i="116" l="1"/>
  <c r="AH15" i="116" s="1"/>
  <c r="I19" i="116"/>
  <c r="AX31" i="116"/>
  <c r="AX15" i="116" s="1"/>
  <c r="BT31" i="116"/>
  <c r="BT15" i="116" s="1"/>
  <c r="CX31" i="116"/>
  <c r="CX15" i="116" s="1"/>
  <c r="G20" i="116"/>
  <c r="BK31" i="116"/>
  <c r="BK15" i="116" s="1"/>
  <c r="K21" i="116"/>
  <c r="K22" i="116"/>
  <c r="I23" i="116"/>
  <c r="K25" i="116"/>
  <c r="K26" i="116"/>
  <c r="I27" i="116"/>
  <c r="K29" i="116"/>
  <c r="I30" i="116"/>
  <c r="K30" i="116"/>
  <c r="U58" i="116"/>
  <c r="U42" i="116" s="1"/>
  <c r="AU58" i="116"/>
  <c r="AU42" i="116" s="1"/>
  <c r="BU58" i="116"/>
  <c r="BU42" i="116" s="1"/>
  <c r="CU58" i="116"/>
  <c r="CU42" i="116" s="1"/>
  <c r="H48" i="116"/>
  <c r="H50" i="116"/>
  <c r="H52" i="116"/>
  <c r="H54" i="116"/>
  <c r="H56" i="116"/>
  <c r="U80" i="116"/>
  <c r="I52" i="116"/>
  <c r="L28" i="117"/>
  <c r="I50" i="116"/>
  <c r="AH31" i="117"/>
  <c r="AH15" i="117" s="1"/>
  <c r="CX58" i="116"/>
  <c r="CX42" i="116" s="1"/>
  <c r="K48" i="116"/>
  <c r="I19" i="117"/>
  <c r="AX31" i="117"/>
  <c r="AX15" i="117" s="1"/>
  <c r="CX31" i="117"/>
  <c r="CX15" i="117" s="1"/>
  <c r="BK31" i="117"/>
  <c r="BK15" i="117" s="1"/>
  <c r="I22" i="117"/>
  <c r="K22" i="117"/>
  <c r="I23" i="117"/>
  <c r="K25" i="117"/>
  <c r="I26" i="117"/>
  <c r="K26" i="117"/>
  <c r="I27" i="117"/>
  <c r="I30" i="117"/>
  <c r="K30" i="117"/>
  <c r="AU31" i="116"/>
  <c r="AU15" i="116" s="1"/>
  <c r="BY31" i="116"/>
  <c r="BY15" i="116" s="1"/>
  <c r="CU31" i="116"/>
  <c r="CU15" i="116" s="1"/>
  <c r="L20" i="116"/>
  <c r="I47" i="116"/>
  <c r="I49" i="116"/>
  <c r="I51" i="116"/>
  <c r="I53" i="116"/>
  <c r="I55" i="116"/>
  <c r="I57" i="116"/>
  <c r="J19" i="117"/>
  <c r="AY31" i="117"/>
  <c r="AY15" i="117" s="1"/>
  <c r="CH31" i="117"/>
  <c r="CH15" i="117" s="1"/>
  <c r="L22" i="117"/>
  <c r="L25" i="117"/>
  <c r="H27" i="117"/>
  <c r="H28" i="117"/>
  <c r="L29" i="117"/>
  <c r="L30" i="117"/>
  <c r="I46" i="117"/>
  <c r="H47" i="116"/>
  <c r="H57" i="117"/>
  <c r="AT31" i="116"/>
  <c r="AT15" i="116" s="1"/>
  <c r="AJ46" i="116"/>
  <c r="AJ58" i="116" s="1"/>
  <c r="AJ42" i="116" s="1"/>
  <c r="AJ46" i="117"/>
  <c r="BT46" i="116"/>
  <c r="AK31" i="116"/>
  <c r="AK15" i="116" s="1"/>
  <c r="AG47" i="116"/>
  <c r="G30" i="117"/>
  <c r="U80" i="117"/>
  <c r="K19" i="116"/>
  <c r="G24" i="116"/>
  <c r="G22" i="116"/>
  <c r="G52" i="117"/>
  <c r="CH31" i="116"/>
  <c r="CH15" i="116" s="1"/>
  <c r="H22" i="116"/>
  <c r="L22" i="116"/>
  <c r="L24" i="116"/>
  <c r="L28" i="116"/>
  <c r="H30" i="116"/>
  <c r="BH31" i="117"/>
  <c r="BH15" i="117" s="1"/>
  <c r="CL31" i="117"/>
  <c r="CL15" i="117" s="1"/>
  <c r="AS12" i="116"/>
  <c r="D4" i="117"/>
  <c r="CS12" i="116"/>
  <c r="AF12" i="116"/>
  <c r="D4" i="116"/>
  <c r="CF39" i="116"/>
  <c r="B6" i="116"/>
  <c r="B6" i="117"/>
  <c r="F79" i="116"/>
  <c r="BS12" i="116"/>
  <c r="S12" i="116"/>
  <c r="CJ58" i="116"/>
  <c r="CJ42" i="116" s="1"/>
  <c r="G28" i="116"/>
  <c r="W57" i="117"/>
  <c r="J57" i="117" s="1"/>
  <c r="J30" i="117"/>
  <c r="BG58" i="116"/>
  <c r="BG42" i="116" s="1"/>
  <c r="CJ58" i="117"/>
  <c r="CJ42" i="117" s="1"/>
  <c r="G30" i="116"/>
  <c r="AG57" i="116"/>
  <c r="G57" i="116" s="1"/>
  <c r="BW58" i="116"/>
  <c r="BW42" i="116" s="1"/>
  <c r="G26" i="116"/>
  <c r="AW31" i="117"/>
  <c r="AW15" i="117" s="1"/>
  <c r="C8" i="117"/>
  <c r="AI39" i="117" s="1"/>
  <c r="I1" i="117"/>
  <c r="Y31" i="116"/>
  <c r="Y15" i="116" s="1"/>
  <c r="BH58" i="116"/>
  <c r="BH42" i="116" s="1"/>
  <c r="H46" i="116"/>
  <c r="AW46" i="116"/>
  <c r="AW31" i="116"/>
  <c r="AW15" i="116" s="1"/>
  <c r="U31" i="116"/>
  <c r="U15" i="116" s="1"/>
  <c r="H19" i="116"/>
  <c r="L19" i="116"/>
  <c r="AT58" i="116"/>
  <c r="AT42" i="116" s="1"/>
  <c r="CW46" i="116"/>
  <c r="CW58" i="116" s="1"/>
  <c r="CW42" i="116" s="1"/>
  <c r="CW31" i="116"/>
  <c r="CW15" i="116" s="1"/>
  <c r="H21" i="116"/>
  <c r="L21" i="116"/>
  <c r="H23" i="116"/>
  <c r="L23" i="116"/>
  <c r="H25" i="116"/>
  <c r="L25" i="116"/>
  <c r="H27" i="116"/>
  <c r="L27" i="116"/>
  <c r="BG31" i="116"/>
  <c r="BG15" i="116" s="1"/>
  <c r="G19" i="116"/>
  <c r="I20" i="116"/>
  <c r="G21" i="116"/>
  <c r="I22" i="116"/>
  <c r="G23" i="116"/>
  <c r="I24" i="116"/>
  <c r="G25" i="116"/>
  <c r="I26" i="116"/>
  <c r="G27" i="116"/>
  <c r="T56" i="116"/>
  <c r="G56" i="116" s="1"/>
  <c r="G29" i="116"/>
  <c r="AW56" i="116"/>
  <c r="J56" i="116" s="1"/>
  <c r="J29" i="116"/>
  <c r="H29" i="116"/>
  <c r="L29" i="116"/>
  <c r="T31" i="116"/>
  <c r="T15" i="116" s="1"/>
  <c r="BW31" i="116"/>
  <c r="BW15" i="116" s="1"/>
  <c r="CJ31" i="116"/>
  <c r="CJ15" i="116" s="1"/>
  <c r="AF39" i="116"/>
  <c r="K57" i="116"/>
  <c r="AG51" i="117"/>
  <c r="G51" i="117" s="1"/>
  <c r="G24" i="117"/>
  <c r="AW46" i="117"/>
  <c r="AW58" i="117" s="1"/>
  <c r="AW42" i="117" s="1"/>
  <c r="W58" i="116"/>
  <c r="W42" i="116" s="1"/>
  <c r="J47" i="116"/>
  <c r="J49" i="116"/>
  <c r="J50" i="116"/>
  <c r="J51" i="116"/>
  <c r="J54" i="116"/>
  <c r="J55" i="116"/>
  <c r="J57" i="116"/>
  <c r="W31" i="116"/>
  <c r="W15" i="116" s="1"/>
  <c r="F39" i="116"/>
  <c r="AS39" i="116"/>
  <c r="CT46" i="116"/>
  <c r="CT58" i="116" s="1"/>
  <c r="CT42" i="116" s="1"/>
  <c r="BS39" i="117"/>
  <c r="S39" i="117"/>
  <c r="CF39" i="117"/>
  <c r="AF39" i="117"/>
  <c r="S65" i="117"/>
  <c r="CS39" i="117"/>
  <c r="F39" i="117"/>
  <c r="CF12" i="117"/>
  <c r="AS39" i="117"/>
  <c r="BF39" i="117"/>
  <c r="CS12" i="117"/>
  <c r="BS12" i="117"/>
  <c r="S12" i="117"/>
  <c r="AF12" i="117"/>
  <c r="AS12" i="117"/>
  <c r="BG46" i="117"/>
  <c r="BG58" i="117" s="1"/>
  <c r="BG42" i="117" s="1"/>
  <c r="BG31" i="117"/>
  <c r="BG15" i="117" s="1"/>
  <c r="W54" i="117"/>
  <c r="J54" i="117" s="1"/>
  <c r="J27" i="117"/>
  <c r="G56" i="117"/>
  <c r="AG31" i="116"/>
  <c r="AG15" i="116" s="1"/>
  <c r="AG46" i="116"/>
  <c r="CG31" i="116"/>
  <c r="CG15" i="116" s="1"/>
  <c r="CG46" i="116"/>
  <c r="CG58" i="116" s="1"/>
  <c r="CG42" i="116" s="1"/>
  <c r="J48" i="116"/>
  <c r="J52" i="116"/>
  <c r="J53" i="116"/>
  <c r="S65" i="116"/>
  <c r="BS39" i="116"/>
  <c r="S39" i="116"/>
  <c r="C8" i="116"/>
  <c r="F12" i="116"/>
  <c r="BF12" i="116"/>
  <c r="J19" i="116"/>
  <c r="AL31" i="116"/>
  <c r="AL15" i="116" s="1"/>
  <c r="BJ46" i="116"/>
  <c r="BJ58" i="116" s="1"/>
  <c r="BJ42" i="116" s="1"/>
  <c r="BJ31" i="116"/>
  <c r="BJ15" i="116" s="1"/>
  <c r="BT58" i="116"/>
  <c r="BT42" i="116" s="1"/>
  <c r="CL31" i="116"/>
  <c r="CL15" i="116" s="1"/>
  <c r="J20" i="116"/>
  <c r="G47" i="116"/>
  <c r="J21" i="116"/>
  <c r="G48" i="116"/>
  <c r="J22" i="116"/>
  <c r="G49" i="116"/>
  <c r="J23" i="116"/>
  <c r="G50" i="116"/>
  <c r="J24" i="116"/>
  <c r="G51" i="116"/>
  <c r="J25" i="116"/>
  <c r="G52" i="116"/>
  <c r="J26" i="116"/>
  <c r="G53" i="116"/>
  <c r="J27" i="116"/>
  <c r="G54" i="116"/>
  <c r="J28" i="116"/>
  <c r="G55" i="116"/>
  <c r="BF39" i="116"/>
  <c r="CS39" i="116"/>
  <c r="L58" i="116"/>
  <c r="BF12" i="117"/>
  <c r="T46" i="117"/>
  <c r="T31" i="117"/>
  <c r="T15" i="117" s="1"/>
  <c r="G19" i="117"/>
  <c r="K19" i="117"/>
  <c r="X31" i="117"/>
  <c r="X15" i="117" s="1"/>
  <c r="T47" i="117"/>
  <c r="G47" i="117" s="1"/>
  <c r="G20" i="117"/>
  <c r="K20" i="117"/>
  <c r="T48" i="117"/>
  <c r="G48" i="117" s="1"/>
  <c r="G21" i="117"/>
  <c r="K21" i="117"/>
  <c r="T49" i="117"/>
  <c r="G49" i="117" s="1"/>
  <c r="G22" i="117"/>
  <c r="W50" i="117"/>
  <c r="J50" i="117" s="1"/>
  <c r="J23" i="117"/>
  <c r="H19" i="117"/>
  <c r="U31" i="117"/>
  <c r="U15" i="117" s="1"/>
  <c r="Y31" i="117"/>
  <c r="Y15" i="117" s="1"/>
  <c r="L19" i="117"/>
  <c r="CG58" i="117"/>
  <c r="CG42" i="117" s="1"/>
  <c r="CK31" i="117"/>
  <c r="CK15" i="117" s="1"/>
  <c r="CU31" i="117"/>
  <c r="CU15" i="117" s="1"/>
  <c r="CY31" i="117"/>
  <c r="CY15" i="117" s="1"/>
  <c r="J20" i="117"/>
  <c r="H20" i="117"/>
  <c r="L20" i="117"/>
  <c r="J21" i="117"/>
  <c r="H21" i="117"/>
  <c r="L21" i="117"/>
  <c r="J22" i="117"/>
  <c r="W51" i="117"/>
  <c r="J51" i="117" s="1"/>
  <c r="J24" i="117"/>
  <c r="G54" i="117"/>
  <c r="K27" i="117"/>
  <c r="CG31" i="117"/>
  <c r="CG15" i="117" s="1"/>
  <c r="Y58" i="117"/>
  <c r="Y42" i="117" s="1"/>
  <c r="L46" i="117"/>
  <c r="AG46" i="117"/>
  <c r="AG31" i="117"/>
  <c r="AG15" i="117" s="1"/>
  <c r="AK31" i="117"/>
  <c r="AK15" i="117" s="1"/>
  <c r="AU31" i="117"/>
  <c r="AU15" i="117" s="1"/>
  <c r="BW46" i="117"/>
  <c r="BW58" i="117" s="1"/>
  <c r="BW42" i="117" s="1"/>
  <c r="BW31" i="117"/>
  <c r="BW15" i="117" s="1"/>
  <c r="H23" i="117"/>
  <c r="L23" i="117"/>
  <c r="W52" i="117"/>
  <c r="J52" i="117" s="1"/>
  <c r="J25" i="117"/>
  <c r="I29" i="117"/>
  <c r="G57" i="117"/>
  <c r="CT31" i="117"/>
  <c r="CT15" i="117" s="1"/>
  <c r="K46" i="116"/>
  <c r="W46" i="117"/>
  <c r="W31" i="117"/>
  <c r="W15" i="117" s="1"/>
  <c r="BJ46" i="117"/>
  <c r="BJ58" i="117" s="1"/>
  <c r="BJ42" i="117" s="1"/>
  <c r="BJ31" i="117"/>
  <c r="BJ15" i="117" s="1"/>
  <c r="BT46" i="117"/>
  <c r="BT58" i="117" s="1"/>
  <c r="BT42" i="117" s="1"/>
  <c r="BT31" i="117"/>
  <c r="BT15" i="117" s="1"/>
  <c r="CW31" i="117"/>
  <c r="CW15" i="117" s="1"/>
  <c r="CW46" i="117"/>
  <c r="CW58" i="117" s="1"/>
  <c r="CW42" i="117" s="1"/>
  <c r="J47" i="117"/>
  <c r="J48" i="117"/>
  <c r="J49" i="117"/>
  <c r="AG50" i="117"/>
  <c r="G50" i="117" s="1"/>
  <c r="G23" i="117"/>
  <c r="K23" i="117"/>
  <c r="H24" i="117"/>
  <c r="L24" i="117"/>
  <c r="W53" i="117"/>
  <c r="J53" i="117" s="1"/>
  <c r="J26" i="117"/>
  <c r="G53" i="117"/>
  <c r="J55" i="117"/>
  <c r="J56" i="117"/>
  <c r="AT31" i="117"/>
  <c r="AT15" i="117" s="1"/>
  <c r="U58" i="117"/>
  <c r="U42" i="117" s="1"/>
  <c r="H46" i="117"/>
  <c r="I47" i="117"/>
  <c r="G25" i="117"/>
  <c r="G26" i="117"/>
  <c r="G27" i="117"/>
  <c r="T55" i="117"/>
  <c r="G55" i="117" s="1"/>
  <c r="G28" i="117"/>
  <c r="K28" i="117"/>
  <c r="G29" i="117"/>
  <c r="K29" i="117"/>
  <c r="CJ31" i="117"/>
  <c r="CJ15" i="117" s="1"/>
  <c r="BX58" i="117"/>
  <c r="BX42" i="117" s="1"/>
  <c r="AJ58" i="117"/>
  <c r="AJ42" i="117" s="1"/>
  <c r="AT58" i="117"/>
  <c r="AT42" i="117" s="1"/>
  <c r="CT58" i="117"/>
  <c r="CT42" i="117" s="1"/>
  <c r="J28" i="117"/>
  <c r="J29" i="117"/>
  <c r="AJ31" i="117"/>
  <c r="AJ15" i="117" s="1"/>
  <c r="L47" i="117"/>
  <c r="K49" i="117"/>
  <c r="H50" i="117"/>
  <c r="K51" i="117"/>
  <c r="H52" i="117"/>
  <c r="K53" i="117"/>
  <c r="H54" i="117"/>
  <c r="K55" i="117"/>
  <c r="H56" i="117"/>
  <c r="I57" i="117"/>
  <c r="X80" i="117"/>
  <c r="L49" i="117"/>
  <c r="I50" i="117"/>
  <c r="L51" i="117"/>
  <c r="I52" i="117"/>
  <c r="L53" i="117"/>
  <c r="I54" i="117"/>
  <c r="L55" i="117"/>
  <c r="I56" i="117"/>
  <c r="AH58" i="117"/>
  <c r="AH42" i="117" s="1"/>
  <c r="AL58" i="117"/>
  <c r="AL42" i="117" s="1"/>
  <c r="CH58" i="117"/>
  <c r="CH42" i="117" s="1"/>
  <c r="CL58" i="117"/>
  <c r="CL42" i="117" s="1"/>
  <c r="K58" i="116" l="1"/>
  <c r="K31" i="116"/>
  <c r="K15" i="116" s="1"/>
  <c r="H58" i="116"/>
  <c r="K58" i="117"/>
  <c r="AW58" i="116"/>
  <c r="AW42" i="116" s="1"/>
  <c r="CU39" i="117"/>
  <c r="P8" i="117"/>
  <c r="W12" i="117" s="1"/>
  <c r="I12" i="117"/>
  <c r="BX39" i="117"/>
  <c r="V39" i="117"/>
  <c r="CV39" i="117"/>
  <c r="BV39" i="117"/>
  <c r="L12" i="117"/>
  <c r="BJ39" i="117"/>
  <c r="V65" i="117"/>
  <c r="BS46" i="117"/>
  <c r="BS47" i="117" s="1"/>
  <c r="BS48" i="117" s="1"/>
  <c r="BS49" i="117" s="1"/>
  <c r="BS50" i="117" s="1"/>
  <c r="BS51" i="117" s="1"/>
  <c r="BS52" i="117" s="1"/>
  <c r="BS53" i="117" s="1"/>
  <c r="BS54" i="117" s="1"/>
  <c r="BS55" i="117" s="1"/>
  <c r="BS56" i="117" s="1"/>
  <c r="CS46" i="117"/>
  <c r="CS47" i="117" s="1"/>
  <c r="CS48" i="117" s="1"/>
  <c r="CS49" i="117" s="1"/>
  <c r="CS50" i="117" s="1"/>
  <c r="CS51" i="117" s="1"/>
  <c r="CS52" i="117" s="1"/>
  <c r="CS53" i="117" s="1"/>
  <c r="CS54" i="117" s="1"/>
  <c r="CS55" i="117" s="1"/>
  <c r="CS56" i="117" s="1"/>
  <c r="CW39" i="117"/>
  <c r="AU39" i="117"/>
  <c r="J31" i="117"/>
  <c r="J15" i="117" s="1"/>
  <c r="G46" i="116"/>
  <c r="AG58" i="116"/>
  <c r="AG42" i="116" s="1"/>
  <c r="G12" i="117"/>
  <c r="F19" i="117"/>
  <c r="F20" i="117" s="1"/>
  <c r="F21" i="117" s="1"/>
  <c r="F22" i="117" s="1"/>
  <c r="F23" i="117" s="1"/>
  <c r="F24" i="117" s="1"/>
  <c r="F25" i="117" s="1"/>
  <c r="F26" i="117" s="1"/>
  <c r="F27" i="117" s="1"/>
  <c r="F28" i="117" s="1"/>
  <c r="F29" i="117" s="1"/>
  <c r="BF19" i="117"/>
  <c r="BF20" i="117" s="1"/>
  <c r="BF21" i="117" s="1"/>
  <c r="BF22" i="117" s="1"/>
  <c r="BF23" i="117" s="1"/>
  <c r="BF24" i="117" s="1"/>
  <c r="BF25" i="117" s="1"/>
  <c r="BF26" i="117" s="1"/>
  <c r="BF27" i="117" s="1"/>
  <c r="BF28" i="117" s="1"/>
  <c r="BF29" i="117" s="1"/>
  <c r="J39" i="117"/>
  <c r="AS46" i="117"/>
  <c r="AS47" i="117" s="1"/>
  <c r="AS48" i="117" s="1"/>
  <c r="AS49" i="117" s="1"/>
  <c r="AS50" i="117" s="1"/>
  <c r="AS51" i="117" s="1"/>
  <c r="AS52" i="117" s="1"/>
  <c r="AS53" i="117" s="1"/>
  <c r="AS54" i="117" s="1"/>
  <c r="AS55" i="117" s="1"/>
  <c r="AS56" i="117" s="1"/>
  <c r="CF19" i="117"/>
  <c r="CF20" i="117" s="1"/>
  <c r="CF21" i="117" s="1"/>
  <c r="CF22" i="117" s="1"/>
  <c r="CF23" i="117" s="1"/>
  <c r="CF24" i="117" s="1"/>
  <c r="CF25" i="117" s="1"/>
  <c r="CF26" i="117" s="1"/>
  <c r="CF27" i="117" s="1"/>
  <c r="CF28" i="117" s="1"/>
  <c r="CF29" i="117" s="1"/>
  <c r="CH39" i="117"/>
  <c r="AF46" i="117"/>
  <c r="AF47" i="117" s="1"/>
  <c r="AF48" i="117" s="1"/>
  <c r="AF49" i="117" s="1"/>
  <c r="AF50" i="117" s="1"/>
  <c r="AF51" i="117" s="1"/>
  <c r="AF52" i="117" s="1"/>
  <c r="AF53" i="117" s="1"/>
  <c r="AF54" i="117" s="1"/>
  <c r="AF55" i="117" s="1"/>
  <c r="AF56" i="117" s="1"/>
  <c r="AT39" i="117"/>
  <c r="CJ39" i="117"/>
  <c r="I39" i="117"/>
  <c r="BI39" i="117"/>
  <c r="CY39" i="117"/>
  <c r="X65" i="117"/>
  <c r="J12" i="117"/>
  <c r="AS19" i="117"/>
  <c r="AS20" i="117" s="1"/>
  <c r="AS21" i="117" s="1"/>
  <c r="AS22" i="117" s="1"/>
  <c r="AS23" i="117" s="1"/>
  <c r="AS24" i="117" s="1"/>
  <c r="AS25" i="117" s="1"/>
  <c r="AS26" i="117" s="1"/>
  <c r="AS27" i="117" s="1"/>
  <c r="AS28" i="117" s="1"/>
  <c r="AS29" i="117" s="1"/>
  <c r="K12" i="117"/>
  <c r="G39" i="117"/>
  <c r="CS19" i="117"/>
  <c r="CS20" i="117" s="1"/>
  <c r="CS21" i="117" s="1"/>
  <c r="CS22" i="117" s="1"/>
  <c r="CS23" i="117" s="1"/>
  <c r="CS24" i="117" s="1"/>
  <c r="CS25" i="117" s="1"/>
  <c r="CS26" i="117" s="1"/>
  <c r="CS27" i="117" s="1"/>
  <c r="CS28" i="117" s="1"/>
  <c r="CS29" i="117" s="1"/>
  <c r="X39" i="117"/>
  <c r="Y39" i="117"/>
  <c r="T39" i="117"/>
  <c r="BU39" i="117"/>
  <c r="H39" i="117"/>
  <c r="AX39" i="117"/>
  <c r="CT39" i="117"/>
  <c r="AG39" i="117"/>
  <c r="BW39" i="117"/>
  <c r="F46" i="117"/>
  <c r="F47" i="117" s="1"/>
  <c r="F48" i="117" s="1"/>
  <c r="F49" i="117" s="1"/>
  <c r="F50" i="117" s="1"/>
  <c r="F51" i="117" s="1"/>
  <c r="F52" i="117" s="1"/>
  <c r="F53" i="117" s="1"/>
  <c r="F54" i="117" s="1"/>
  <c r="F55" i="117" s="1"/>
  <c r="F56" i="117" s="1"/>
  <c r="H12" i="117"/>
  <c r="BK39" i="117"/>
  <c r="U39" i="117"/>
  <c r="BT39" i="117"/>
  <c r="BG39" i="117"/>
  <c r="AH39" i="117"/>
  <c r="CI39" i="117"/>
  <c r="L39" i="117"/>
  <c r="BH39" i="117"/>
  <c r="S46" i="117"/>
  <c r="S47" i="117" s="1"/>
  <c r="AK39" i="117"/>
  <c r="CG39" i="117"/>
  <c r="U65" i="117"/>
  <c r="AW39" i="117"/>
  <c r="BS19" i="117"/>
  <c r="BS20" i="117" s="1"/>
  <c r="BS21" i="117" s="1"/>
  <c r="BS22" i="117" s="1"/>
  <c r="BS23" i="117" s="1"/>
  <c r="BS24" i="117" s="1"/>
  <c r="BS25" i="117" s="1"/>
  <c r="BS26" i="117" s="1"/>
  <c r="BS27" i="117" s="1"/>
  <c r="BS28" i="117" s="1"/>
  <c r="BS29" i="117" s="1"/>
  <c r="S19" i="117"/>
  <c r="S20" i="117" s="1"/>
  <c r="S21" i="117" s="1"/>
  <c r="S22" i="117" s="1"/>
  <c r="S23" i="117" s="1"/>
  <c r="S24" i="117" s="1"/>
  <c r="S25" i="117" s="1"/>
  <c r="S26" i="117" s="1"/>
  <c r="S27" i="117" s="1"/>
  <c r="S28" i="117" s="1"/>
  <c r="S29" i="117" s="1"/>
  <c r="CL39" i="117"/>
  <c r="AL39" i="117"/>
  <c r="K39" i="117"/>
  <c r="AF19" i="117"/>
  <c r="AF20" i="117" s="1"/>
  <c r="AF21" i="117" s="1"/>
  <c r="AF22" i="117" s="1"/>
  <c r="AF23" i="117" s="1"/>
  <c r="AF24" i="117" s="1"/>
  <c r="AF25" i="117" s="1"/>
  <c r="AF26" i="117" s="1"/>
  <c r="AF27" i="117" s="1"/>
  <c r="AF28" i="117" s="1"/>
  <c r="AF29" i="117" s="1"/>
  <c r="AV39" i="117"/>
  <c r="BY39" i="117"/>
  <c r="CF46" i="117"/>
  <c r="CF47" i="117" s="1"/>
  <c r="CF48" i="117" s="1"/>
  <c r="CF49" i="117" s="1"/>
  <c r="CF50" i="117" s="1"/>
  <c r="CF51" i="117" s="1"/>
  <c r="CF52" i="117" s="1"/>
  <c r="CF53" i="117" s="1"/>
  <c r="CF54" i="117" s="1"/>
  <c r="CF55" i="117" s="1"/>
  <c r="CF56" i="117" s="1"/>
  <c r="AJ39" i="117"/>
  <c r="BL39" i="117"/>
  <c r="CX39" i="117"/>
  <c r="W39" i="117"/>
  <c r="AY39" i="117"/>
  <c r="CK39" i="117"/>
  <c r="BF46" i="117"/>
  <c r="BF47" i="117" s="1"/>
  <c r="BF48" i="117" s="1"/>
  <c r="BF49" i="117" s="1"/>
  <c r="BF50" i="117" s="1"/>
  <c r="BF51" i="117" s="1"/>
  <c r="BF52" i="117" s="1"/>
  <c r="BF53" i="117" s="1"/>
  <c r="BF54" i="117" s="1"/>
  <c r="BF55" i="117" s="1"/>
  <c r="BF56" i="117" s="1"/>
  <c r="H31" i="117"/>
  <c r="H15" i="117" s="1"/>
  <c r="L31" i="116"/>
  <c r="L15" i="116" s="1"/>
  <c r="AG58" i="117"/>
  <c r="AG42" i="117" s="1"/>
  <c r="L31" i="117"/>
  <c r="L15" i="117" s="1"/>
  <c r="K31" i="117"/>
  <c r="K15" i="117" s="1"/>
  <c r="G58" i="116"/>
  <c r="H31" i="116"/>
  <c r="H15" i="116" s="1"/>
  <c r="H58" i="117"/>
  <c r="L58" i="117"/>
  <c r="G31" i="117"/>
  <c r="G15" i="117" s="1"/>
  <c r="T58" i="116"/>
  <c r="T42" i="116" s="1"/>
  <c r="U65" i="116"/>
  <c r="CS46" i="116"/>
  <c r="CS47" i="116" s="1"/>
  <c r="CS48" i="116" s="1"/>
  <c r="CS49" i="116" s="1"/>
  <c r="CS50" i="116" s="1"/>
  <c r="CS51" i="116" s="1"/>
  <c r="CS52" i="116" s="1"/>
  <c r="CS53" i="116" s="1"/>
  <c r="CS54" i="116" s="1"/>
  <c r="CS55" i="116" s="1"/>
  <c r="CS56" i="116" s="1"/>
  <c r="AS46" i="116"/>
  <c r="AS47" i="116" s="1"/>
  <c r="AS48" i="116" s="1"/>
  <c r="AS49" i="116" s="1"/>
  <c r="AS50" i="116" s="1"/>
  <c r="AS51" i="116" s="1"/>
  <c r="AS52" i="116" s="1"/>
  <c r="AS53" i="116" s="1"/>
  <c r="AS54" i="116" s="1"/>
  <c r="AS55" i="116" s="1"/>
  <c r="AS56" i="116" s="1"/>
  <c r="BF46" i="116"/>
  <c r="BF47" i="116" s="1"/>
  <c r="BF48" i="116" s="1"/>
  <c r="BF49" i="116" s="1"/>
  <c r="BF50" i="116" s="1"/>
  <c r="BF51" i="116" s="1"/>
  <c r="BF52" i="116" s="1"/>
  <c r="BF53" i="116" s="1"/>
  <c r="BF54" i="116" s="1"/>
  <c r="BF55" i="116" s="1"/>
  <c r="BF56" i="116" s="1"/>
  <c r="F46" i="116"/>
  <c r="F47" i="116" s="1"/>
  <c r="F48" i="116" s="1"/>
  <c r="F49" i="116" s="1"/>
  <c r="F50" i="116" s="1"/>
  <c r="F51" i="116" s="1"/>
  <c r="F52" i="116" s="1"/>
  <c r="F53" i="116" s="1"/>
  <c r="F54" i="116" s="1"/>
  <c r="F55" i="116" s="1"/>
  <c r="F56" i="116" s="1"/>
  <c r="CY39" i="116"/>
  <c r="CU39" i="116"/>
  <c r="CK39" i="116"/>
  <c r="CG39" i="116"/>
  <c r="BW39" i="116"/>
  <c r="BI39" i="116"/>
  <c r="AY39" i="116"/>
  <c r="AU39" i="116"/>
  <c r="AK39" i="116"/>
  <c r="AG39" i="116"/>
  <c r="W39" i="116"/>
  <c r="I39" i="116"/>
  <c r="X65" i="116"/>
  <c r="BS46" i="116"/>
  <c r="BS47" i="116" s="1"/>
  <c r="BS48" i="116" s="1"/>
  <c r="BS49" i="116" s="1"/>
  <c r="BS50" i="116" s="1"/>
  <c r="BS51" i="116" s="1"/>
  <c r="BS52" i="116" s="1"/>
  <c r="BS53" i="116" s="1"/>
  <c r="BS54" i="116" s="1"/>
  <c r="BS55" i="116" s="1"/>
  <c r="BS56" i="116" s="1"/>
  <c r="CX39" i="116"/>
  <c r="CH39" i="116"/>
  <c r="BV39" i="116"/>
  <c r="BK39" i="116"/>
  <c r="AT39" i="116"/>
  <c r="AI39" i="116"/>
  <c r="X39" i="116"/>
  <c r="L39" i="116"/>
  <c r="G39" i="116"/>
  <c r="BF19" i="116"/>
  <c r="BF20" i="116" s="1"/>
  <c r="BF21" i="116" s="1"/>
  <c r="BF22" i="116" s="1"/>
  <c r="BF23" i="116" s="1"/>
  <c r="BF24" i="116" s="1"/>
  <c r="BF25" i="116" s="1"/>
  <c r="BF26" i="116" s="1"/>
  <c r="BF27" i="116" s="1"/>
  <c r="BF28" i="116" s="1"/>
  <c r="BF29" i="116" s="1"/>
  <c r="F19" i="116"/>
  <c r="F20" i="116" s="1"/>
  <c r="F21" i="116" s="1"/>
  <c r="F22" i="116" s="1"/>
  <c r="F23" i="116" s="1"/>
  <c r="F24" i="116" s="1"/>
  <c r="F25" i="116" s="1"/>
  <c r="F26" i="116" s="1"/>
  <c r="F27" i="116" s="1"/>
  <c r="F28" i="116" s="1"/>
  <c r="F29" i="116" s="1"/>
  <c r="J12" i="116"/>
  <c r="S19" i="116"/>
  <c r="S20" i="116" s="1"/>
  <c r="S21" i="116" s="1"/>
  <c r="S22" i="116" s="1"/>
  <c r="S23" i="116" s="1"/>
  <c r="S24" i="116" s="1"/>
  <c r="S25" i="116" s="1"/>
  <c r="S26" i="116" s="1"/>
  <c r="S27" i="116" s="1"/>
  <c r="S28" i="116" s="1"/>
  <c r="S29" i="116" s="1"/>
  <c r="CW39" i="116"/>
  <c r="CL39" i="116"/>
  <c r="BU39" i="116"/>
  <c r="BJ39" i="116"/>
  <c r="AX39" i="116"/>
  <c r="AH39" i="116"/>
  <c r="V39" i="116"/>
  <c r="K39" i="116"/>
  <c r="BS19" i="116"/>
  <c r="BS20" i="116" s="1"/>
  <c r="BS21" i="116" s="1"/>
  <c r="BS22" i="116" s="1"/>
  <c r="BS23" i="116" s="1"/>
  <c r="BS24" i="116" s="1"/>
  <c r="BS25" i="116" s="1"/>
  <c r="BS26" i="116" s="1"/>
  <c r="BS27" i="116" s="1"/>
  <c r="BS28" i="116" s="1"/>
  <c r="BS29" i="116" s="1"/>
  <c r="AF46" i="116"/>
  <c r="AF47" i="116" s="1"/>
  <c r="AF48" i="116" s="1"/>
  <c r="AF49" i="116" s="1"/>
  <c r="AF50" i="116" s="1"/>
  <c r="AF51" i="116" s="1"/>
  <c r="AF52" i="116" s="1"/>
  <c r="AF53" i="116" s="1"/>
  <c r="AF54" i="116" s="1"/>
  <c r="AF55" i="116" s="1"/>
  <c r="AF56" i="116" s="1"/>
  <c r="CV39" i="116"/>
  <c r="CJ39" i="116"/>
  <c r="BY39" i="116"/>
  <c r="BT39" i="116"/>
  <c r="BH39" i="116"/>
  <c r="AW39" i="116"/>
  <c r="AL39" i="116"/>
  <c r="U39" i="116"/>
  <c r="J39" i="116"/>
  <c r="CF19" i="116"/>
  <c r="CF20" i="116" s="1"/>
  <c r="CF21" i="116" s="1"/>
  <c r="CF22" i="116" s="1"/>
  <c r="CF23" i="116" s="1"/>
  <c r="CF24" i="116" s="1"/>
  <c r="CF25" i="116" s="1"/>
  <c r="CF26" i="116" s="1"/>
  <c r="CF27" i="116" s="1"/>
  <c r="CF28" i="116" s="1"/>
  <c r="CF29" i="116" s="1"/>
  <c r="AF19" i="116"/>
  <c r="AF20" i="116" s="1"/>
  <c r="AF21" i="116" s="1"/>
  <c r="AF22" i="116" s="1"/>
  <c r="AF23" i="116" s="1"/>
  <c r="AF24" i="116" s="1"/>
  <c r="AF25" i="116" s="1"/>
  <c r="AF26" i="116" s="1"/>
  <c r="AF27" i="116" s="1"/>
  <c r="AF28" i="116" s="1"/>
  <c r="AF29" i="116" s="1"/>
  <c r="L12" i="116"/>
  <c r="H12" i="116"/>
  <c r="S46" i="116"/>
  <c r="CT39" i="116"/>
  <c r="BG39" i="116"/>
  <c r="T39" i="116"/>
  <c r="G12" i="116"/>
  <c r="CI39" i="116"/>
  <c r="AV39" i="116"/>
  <c r="H39" i="116"/>
  <c r="CS19" i="116"/>
  <c r="CS20" i="116" s="1"/>
  <c r="CS21" i="116" s="1"/>
  <c r="CS22" i="116" s="1"/>
  <c r="CS23" i="116" s="1"/>
  <c r="CS24" i="116" s="1"/>
  <c r="CS25" i="116" s="1"/>
  <c r="CS26" i="116" s="1"/>
  <c r="CS27" i="116" s="1"/>
  <c r="CS28" i="116" s="1"/>
  <c r="CS29" i="116" s="1"/>
  <c r="K12" i="116"/>
  <c r="AS19" i="116"/>
  <c r="AS20" i="116" s="1"/>
  <c r="AS21" i="116" s="1"/>
  <c r="AS22" i="116" s="1"/>
  <c r="AS23" i="116" s="1"/>
  <c r="AS24" i="116" s="1"/>
  <c r="AS25" i="116" s="1"/>
  <c r="AS26" i="116" s="1"/>
  <c r="AS27" i="116" s="1"/>
  <c r="AS28" i="116" s="1"/>
  <c r="AS29" i="116" s="1"/>
  <c r="I12" i="116"/>
  <c r="BL39" i="116"/>
  <c r="V65" i="116"/>
  <c r="CF46" i="116"/>
  <c r="CF47" i="116" s="1"/>
  <c r="CF48" i="116" s="1"/>
  <c r="CF49" i="116" s="1"/>
  <c r="CF50" i="116" s="1"/>
  <c r="CF51" i="116" s="1"/>
  <c r="CF52" i="116" s="1"/>
  <c r="CF53" i="116" s="1"/>
  <c r="CF54" i="116" s="1"/>
  <c r="CF55" i="116" s="1"/>
  <c r="CF56" i="116" s="1"/>
  <c r="BX39" i="116"/>
  <c r="AJ39" i="116"/>
  <c r="Y39" i="116"/>
  <c r="P8" i="116"/>
  <c r="J46" i="116"/>
  <c r="J58" i="116" s="1"/>
  <c r="G31" i="116"/>
  <c r="G15" i="116" s="1"/>
  <c r="T58" i="117"/>
  <c r="T42" i="117" s="1"/>
  <c r="G46" i="117"/>
  <c r="G58" i="117" s="1"/>
  <c r="W58" i="117"/>
  <c r="W42" i="117" s="1"/>
  <c r="J46" i="117"/>
  <c r="J58" i="117" s="1"/>
  <c r="J31" i="116"/>
  <c r="J15" i="116" s="1"/>
  <c r="X12" i="117" l="1"/>
  <c r="AC8" i="117"/>
  <c r="AJ12" i="117" s="1"/>
  <c r="Y12" i="117"/>
  <c r="T12" i="117"/>
  <c r="V12" i="117"/>
  <c r="S68" i="117"/>
  <c r="U12" i="117"/>
  <c r="S68" i="116"/>
  <c r="S47" i="116"/>
  <c r="S48" i="117"/>
  <c r="S69" i="117"/>
  <c r="X12" i="116"/>
  <c r="T12" i="116"/>
  <c r="V12" i="116"/>
  <c r="AC8" i="116"/>
  <c r="Y12" i="116"/>
  <c r="U12" i="116"/>
  <c r="W12" i="116"/>
  <c r="AH12" i="117" l="1"/>
  <c r="AP8" i="117"/>
  <c r="AU12" i="117" s="1"/>
  <c r="AL12" i="117"/>
  <c r="AG12" i="117"/>
  <c r="AI12" i="117"/>
  <c r="AK12" i="117"/>
  <c r="S49" i="117"/>
  <c r="S70" i="117"/>
  <c r="AL12" i="116"/>
  <c r="AH12" i="116"/>
  <c r="AJ12" i="116"/>
  <c r="AK12" i="116"/>
  <c r="AI12" i="116"/>
  <c r="AP8" i="116"/>
  <c r="AG12" i="116"/>
  <c r="AY12" i="117"/>
  <c r="S69" i="116"/>
  <c r="S48" i="116"/>
  <c r="AV12" i="117" l="1"/>
  <c r="AT12" i="117"/>
  <c r="AW12" i="117"/>
  <c r="AX12" i="117"/>
  <c r="BC8" i="117"/>
  <c r="BI12" i="117" s="1"/>
  <c r="AV12" i="116"/>
  <c r="BC8" i="116"/>
  <c r="AX12" i="116"/>
  <c r="AT12" i="116"/>
  <c r="AU12" i="116"/>
  <c r="AY12" i="116"/>
  <c r="AW12" i="116"/>
  <c r="S70" i="116"/>
  <c r="S49" i="116"/>
  <c r="S50" i="117"/>
  <c r="S71" i="117"/>
  <c r="BK12" i="117" l="1"/>
  <c r="BJ12" i="117"/>
  <c r="BH12" i="117"/>
  <c r="BP8" i="117"/>
  <c r="BW12" i="117" s="1"/>
  <c r="BL12" i="117"/>
  <c r="BG12" i="117"/>
  <c r="S51" i="117"/>
  <c r="S72" i="117"/>
  <c r="BJ12" i="116"/>
  <c r="BL12" i="116"/>
  <c r="BH12" i="116"/>
  <c r="BG12" i="116"/>
  <c r="BP8" i="116"/>
  <c r="BK12" i="116"/>
  <c r="BI12" i="116"/>
  <c r="S71" i="116"/>
  <c r="S50" i="116"/>
  <c r="CC8" i="117" l="1"/>
  <c r="CP8" i="117" s="1"/>
  <c r="BT12" i="117"/>
  <c r="BV12" i="117"/>
  <c r="BX12" i="117"/>
  <c r="BY12" i="117"/>
  <c r="BU12" i="117"/>
  <c r="S72" i="116"/>
  <c r="S51" i="116"/>
  <c r="BX12" i="116"/>
  <c r="BT12" i="116"/>
  <c r="BV12" i="116"/>
  <c r="CC8" i="116"/>
  <c r="BU12" i="116"/>
  <c r="BY12" i="116"/>
  <c r="BW12" i="116"/>
  <c r="S52" i="117"/>
  <c r="S73" i="117"/>
  <c r="CK12" i="117" l="1"/>
  <c r="CG12" i="117"/>
  <c r="CL12" i="117"/>
  <c r="CH12" i="117"/>
  <c r="CJ12" i="117"/>
  <c r="CI12" i="117"/>
  <c r="CX12" i="117"/>
  <c r="CT12" i="117"/>
  <c r="CY12" i="117"/>
  <c r="CW12" i="117"/>
  <c r="CV12" i="117"/>
  <c r="CU12" i="117"/>
  <c r="S53" i="117"/>
  <c r="S74" i="117"/>
  <c r="CL12" i="116"/>
  <c r="CH12" i="116"/>
  <c r="CJ12" i="116"/>
  <c r="CG12" i="116"/>
  <c r="CP8" i="116"/>
  <c r="CI12" i="116"/>
  <c r="CK12" i="116"/>
  <c r="S73" i="116"/>
  <c r="S52" i="116"/>
  <c r="S74" i="116" l="1"/>
  <c r="S53" i="116"/>
  <c r="CV12" i="116"/>
  <c r="CX12" i="116"/>
  <c r="CT12" i="116"/>
  <c r="CU12" i="116"/>
  <c r="CY12" i="116"/>
  <c r="CW12" i="116"/>
  <c r="S54" i="117"/>
  <c r="S75" i="117"/>
  <c r="S75" i="116" l="1"/>
  <c r="S54" i="116"/>
  <c r="S55" i="117"/>
  <c r="S76" i="117"/>
  <c r="S76" i="116" l="1"/>
  <c r="S55" i="116"/>
  <c r="S56" i="117"/>
  <c r="S77" i="117"/>
  <c r="S78" i="117" s="1"/>
  <c r="S77" i="116" l="1"/>
  <c r="S78" i="116" s="1"/>
  <c r="S56" i="116"/>
  <c r="G95" i="29" l="1"/>
  <c r="D95" i="29"/>
  <c r="C95" i="29"/>
  <c r="Q30" i="30"/>
  <c r="E33" i="29" s="1"/>
  <c r="F33" i="29" s="1"/>
  <c r="H29" i="31"/>
  <c r="Q18" i="30"/>
  <c r="E21" i="29" s="1"/>
  <c r="F21" i="29" s="1"/>
  <c r="G17" i="29"/>
  <c r="D17" i="29"/>
  <c r="C17" i="29"/>
  <c r="Q28" i="30" l="1"/>
  <c r="E31" i="29" s="1"/>
  <c r="F31" i="29" s="1"/>
  <c r="F55" i="32" l="1"/>
  <c r="E58" i="13"/>
  <c r="C90" i="30" l="1"/>
  <c r="Q89" i="30"/>
  <c r="E94" i="29" s="1"/>
  <c r="C88" i="80" l="1"/>
  <c r="E22" i="109" l="1"/>
  <c r="B33" i="115"/>
  <c r="B27" i="115"/>
  <c r="S45" i="58" l="1"/>
  <c r="G89" i="108"/>
  <c r="G88" i="109"/>
  <c r="E37" i="36"/>
  <c r="E36" i="36"/>
  <c r="E35" i="36"/>
  <c r="E34" i="36"/>
  <c r="E33" i="36"/>
  <c r="E32" i="36"/>
  <c r="E31" i="36"/>
  <c r="E54" i="36"/>
  <c r="E53" i="36"/>
  <c r="E52" i="36"/>
  <c r="E51" i="36"/>
  <c r="E50" i="36"/>
  <c r="E56" i="36"/>
  <c r="E55" i="36"/>
  <c r="E49" i="36"/>
  <c r="E48" i="36"/>
  <c r="E47" i="36"/>
  <c r="E46" i="36"/>
  <c r="E45" i="36"/>
  <c r="E44" i="36"/>
  <c r="E43" i="36"/>
  <c r="E42" i="36"/>
  <c r="E41" i="36"/>
  <c r="E40" i="36"/>
  <c r="E39" i="36"/>
  <c r="E38" i="36"/>
  <c r="E15" i="31"/>
  <c r="E17" i="31"/>
  <c r="E19" i="31"/>
  <c r="E22" i="31"/>
  <c r="E23" i="31"/>
  <c r="E24" i="31"/>
  <c r="E25" i="31"/>
  <c r="E26" i="31"/>
  <c r="E27" i="31"/>
  <c r="E29" i="31"/>
  <c r="E30" i="31"/>
  <c r="E31" i="31"/>
  <c r="G31" i="32"/>
  <c r="J22" i="56"/>
  <c r="O22" i="56" s="1"/>
  <c r="J22" i="55"/>
  <c r="F29" i="61"/>
  <c r="G29" i="61"/>
  <c r="C18" i="76" s="1"/>
  <c r="F29" i="62"/>
  <c r="G29" i="62"/>
  <c r="C19" i="76" s="1"/>
  <c r="F29" i="63"/>
  <c r="G29" i="63"/>
  <c r="F29" i="64"/>
  <c r="B21" i="76" s="1"/>
  <c r="G29" i="64"/>
  <c r="C21" i="76" s="1"/>
  <c r="F29" i="65"/>
  <c r="B22" i="76" s="1"/>
  <c r="G29" i="65"/>
  <c r="F29" i="66"/>
  <c r="G29" i="66"/>
  <c r="C23" i="76" s="1"/>
  <c r="F29" i="67"/>
  <c r="G29" i="67"/>
  <c r="C24" i="76" s="1"/>
  <c r="F29" i="69"/>
  <c r="G29" i="69"/>
  <c r="F29" i="70"/>
  <c r="G29" i="70"/>
  <c r="F29" i="71"/>
  <c r="G29" i="71"/>
  <c r="E20" i="76" s="1"/>
  <c r="F29" i="72"/>
  <c r="G29" i="72"/>
  <c r="F29" i="73"/>
  <c r="G29" i="73"/>
  <c r="F29" i="74"/>
  <c r="G29" i="74"/>
  <c r="F29" i="75"/>
  <c r="G29" i="75"/>
  <c r="J46" i="56"/>
  <c r="J46" i="55"/>
  <c r="O46" i="55" s="1"/>
  <c r="K24" i="55"/>
  <c r="K28" i="55"/>
  <c r="L24" i="55"/>
  <c r="L28" i="55"/>
  <c r="M24" i="55"/>
  <c r="M28" i="55"/>
  <c r="N24" i="55"/>
  <c r="N28" i="55"/>
  <c r="N29" i="55"/>
  <c r="P24" i="55"/>
  <c r="P28" i="55"/>
  <c r="H24" i="55"/>
  <c r="H28" i="55"/>
  <c r="J39" i="56"/>
  <c r="P40" i="55"/>
  <c r="P40" i="56"/>
  <c r="P48" i="55"/>
  <c r="P48" i="56"/>
  <c r="P28" i="56"/>
  <c r="G20" i="32" s="1"/>
  <c r="P24" i="56"/>
  <c r="G16" i="32"/>
  <c r="P17" i="55"/>
  <c r="P19" i="55" s="1"/>
  <c r="P17" i="56"/>
  <c r="J49" i="55"/>
  <c r="O49" i="55" s="1"/>
  <c r="D31" i="32" s="1"/>
  <c r="J49" i="56"/>
  <c r="O49" i="56" s="1"/>
  <c r="E31" i="32" s="1"/>
  <c r="J42" i="55"/>
  <c r="O42" i="55" s="1"/>
  <c r="J43" i="55"/>
  <c r="J44" i="55"/>
  <c r="O44" i="55" s="1"/>
  <c r="J45" i="55"/>
  <c r="O45" i="55" s="1"/>
  <c r="J47" i="55"/>
  <c r="O47" i="55" s="1"/>
  <c r="J42" i="56"/>
  <c r="O42" i="56" s="1"/>
  <c r="J43" i="56"/>
  <c r="O43" i="56" s="1"/>
  <c r="J44" i="56"/>
  <c r="O44" i="56" s="1"/>
  <c r="J45" i="56"/>
  <c r="O45" i="56" s="1"/>
  <c r="O46" i="56"/>
  <c r="J47" i="56"/>
  <c r="O47" i="56" s="1"/>
  <c r="J25" i="56"/>
  <c r="O25" i="56" s="1"/>
  <c r="J26" i="56"/>
  <c r="O26" i="56" s="1"/>
  <c r="J27" i="56"/>
  <c r="O27" i="56" s="1"/>
  <c r="K24" i="56"/>
  <c r="K28" i="56"/>
  <c r="L24" i="56"/>
  <c r="L28" i="56"/>
  <c r="M24" i="56"/>
  <c r="M28" i="56"/>
  <c r="N24" i="56"/>
  <c r="N28" i="56"/>
  <c r="J23" i="56"/>
  <c r="O23" i="56" s="1"/>
  <c r="L23" i="57"/>
  <c r="L27" i="57"/>
  <c r="M23" i="57"/>
  <c r="M27" i="57"/>
  <c r="O23" i="57"/>
  <c r="O27" i="57"/>
  <c r="O28" i="57" s="1"/>
  <c r="P23" i="57"/>
  <c r="P27" i="57"/>
  <c r="R23" i="57"/>
  <c r="R27" i="57"/>
  <c r="C27" i="57"/>
  <c r="Q21" i="57"/>
  <c r="Q22" i="57"/>
  <c r="D27" i="57"/>
  <c r="E27" i="57"/>
  <c r="F27" i="57"/>
  <c r="G27" i="57"/>
  <c r="H27" i="57"/>
  <c r="I27" i="57"/>
  <c r="J27" i="57"/>
  <c r="K27" i="57"/>
  <c r="N27" i="57"/>
  <c r="D23" i="57"/>
  <c r="E23" i="57"/>
  <c r="E28" i="57" s="1"/>
  <c r="F23" i="57"/>
  <c r="G23" i="57"/>
  <c r="H23" i="57"/>
  <c r="I23" i="57"/>
  <c r="J23" i="57"/>
  <c r="K23" i="57"/>
  <c r="K28" i="57" s="1"/>
  <c r="N23" i="57"/>
  <c r="C23" i="57"/>
  <c r="D28" i="56"/>
  <c r="E28" i="56"/>
  <c r="F28" i="56"/>
  <c r="G28" i="56"/>
  <c r="H28" i="56"/>
  <c r="I28" i="56"/>
  <c r="C28" i="56"/>
  <c r="D24" i="56"/>
  <c r="E24" i="56"/>
  <c r="F24" i="56"/>
  <c r="G24" i="56"/>
  <c r="H24" i="56"/>
  <c r="I24" i="56"/>
  <c r="C24" i="56"/>
  <c r="D28" i="55"/>
  <c r="E28" i="55"/>
  <c r="F28" i="55"/>
  <c r="G28" i="55"/>
  <c r="I28" i="55"/>
  <c r="C28" i="55"/>
  <c r="J23" i="55"/>
  <c r="O23" i="55" s="1"/>
  <c r="D24" i="55"/>
  <c r="E24" i="55"/>
  <c r="F24" i="55"/>
  <c r="G24" i="55"/>
  <c r="I24" i="55"/>
  <c r="C24" i="55"/>
  <c r="D24" i="59"/>
  <c r="B24" i="59"/>
  <c r="C24" i="59"/>
  <c r="E24" i="59"/>
  <c r="B27" i="59"/>
  <c r="C27" i="59"/>
  <c r="E27" i="59"/>
  <c r="D27" i="59"/>
  <c r="G35" i="29"/>
  <c r="G40" i="29"/>
  <c r="G48" i="29"/>
  <c r="G55" i="29"/>
  <c r="G60" i="29"/>
  <c r="C35" i="29"/>
  <c r="C40" i="29"/>
  <c r="C48" i="29"/>
  <c r="C55" i="29"/>
  <c r="C60" i="29"/>
  <c r="C66" i="29"/>
  <c r="C74" i="29"/>
  <c r="C80" i="29"/>
  <c r="C88" i="29"/>
  <c r="L32" i="30"/>
  <c r="L37" i="30"/>
  <c r="L45" i="30"/>
  <c r="L52" i="30"/>
  <c r="L56" i="30"/>
  <c r="M32" i="30"/>
  <c r="M37" i="30"/>
  <c r="M45" i="30"/>
  <c r="M52" i="30"/>
  <c r="M56" i="30"/>
  <c r="N32" i="30"/>
  <c r="N37" i="30"/>
  <c r="N45" i="30"/>
  <c r="N52" i="30"/>
  <c r="N56" i="30"/>
  <c r="O32" i="30"/>
  <c r="O37" i="30"/>
  <c r="O45" i="30"/>
  <c r="O52" i="30"/>
  <c r="O56" i="30"/>
  <c r="P32" i="30"/>
  <c r="P37" i="30"/>
  <c r="P45" i="30"/>
  <c r="P52" i="30"/>
  <c r="P56" i="30"/>
  <c r="C56" i="30"/>
  <c r="D56" i="30"/>
  <c r="E56" i="30"/>
  <c r="F56" i="30"/>
  <c r="G56" i="30"/>
  <c r="H56" i="30"/>
  <c r="I56" i="30"/>
  <c r="J56" i="30"/>
  <c r="K56" i="30"/>
  <c r="R56" i="30"/>
  <c r="U45" i="87"/>
  <c r="F20" i="24" s="1"/>
  <c r="G41" i="83"/>
  <c r="E43" i="87" s="1"/>
  <c r="G42" i="83"/>
  <c r="E44" i="87" s="1"/>
  <c r="T44" i="87" s="1"/>
  <c r="N27" i="87"/>
  <c r="N29" i="87" s="1"/>
  <c r="N38" i="87"/>
  <c r="N41" i="87" s="1"/>
  <c r="N45" i="87"/>
  <c r="O27" i="87"/>
  <c r="O29" i="87" s="1"/>
  <c r="O38" i="87"/>
  <c r="O41" i="87"/>
  <c r="O45" i="87"/>
  <c r="P27" i="87"/>
  <c r="P29" i="87" s="1"/>
  <c r="P38" i="87"/>
  <c r="P41" i="87" s="1"/>
  <c r="P45" i="87"/>
  <c r="Q27" i="87"/>
  <c r="Q29" i="87" s="1"/>
  <c r="Q38" i="87"/>
  <c r="Q41" i="87"/>
  <c r="Q45" i="87"/>
  <c r="R27" i="87"/>
  <c r="R29" i="87" s="1"/>
  <c r="R38" i="87"/>
  <c r="R41" i="87" s="1"/>
  <c r="R45" i="87"/>
  <c r="F45" i="87"/>
  <c r="G45" i="87"/>
  <c r="H45" i="87"/>
  <c r="I45" i="87"/>
  <c r="J45" i="87"/>
  <c r="K45" i="87"/>
  <c r="L45" i="87"/>
  <c r="M45" i="87"/>
  <c r="S45" i="87"/>
  <c r="H24" i="83"/>
  <c r="H26" i="83" s="1"/>
  <c r="H35" i="83"/>
  <c r="H37" i="83" s="1"/>
  <c r="H39" i="83" s="1"/>
  <c r="H43" i="83"/>
  <c r="I24" i="83"/>
  <c r="I26" i="83" s="1"/>
  <c r="I35" i="83"/>
  <c r="I37" i="83" s="1"/>
  <c r="I39" i="83" s="1"/>
  <c r="I43" i="83"/>
  <c r="J24" i="83"/>
  <c r="J26" i="83" s="1"/>
  <c r="J35" i="83"/>
  <c r="J37" i="83" s="1"/>
  <c r="J39" i="83" s="1"/>
  <c r="J43" i="83"/>
  <c r="F43" i="83"/>
  <c r="E43" i="83"/>
  <c r="E18" i="7"/>
  <c r="B52" i="96"/>
  <c r="F35" i="80"/>
  <c r="C72" i="81"/>
  <c r="C80" i="81" s="1"/>
  <c r="E72" i="81"/>
  <c r="E80" i="81" s="1"/>
  <c r="D54" i="81"/>
  <c r="D68" i="81" s="1"/>
  <c r="F77" i="81"/>
  <c r="F76" i="81"/>
  <c r="F75" i="81"/>
  <c r="G72" i="81"/>
  <c r="D72" i="81"/>
  <c r="G54" i="81"/>
  <c r="G68" i="81" s="1"/>
  <c r="C54" i="81"/>
  <c r="F34" i="81"/>
  <c r="F35" i="81"/>
  <c r="F36" i="81"/>
  <c r="F37" i="81"/>
  <c r="F38" i="81"/>
  <c r="F39" i="81"/>
  <c r="E91" i="80"/>
  <c r="E90" i="80"/>
  <c r="E54" i="81"/>
  <c r="I69" i="30"/>
  <c r="Q55" i="30"/>
  <c r="E59" i="29" s="1"/>
  <c r="F59" i="29" s="1"/>
  <c r="Q54" i="30"/>
  <c r="E58" i="29" s="1"/>
  <c r="F58" i="29" s="1"/>
  <c r="I83" i="30"/>
  <c r="I75" i="30"/>
  <c r="I61" i="30"/>
  <c r="D45" i="30"/>
  <c r="E45" i="30"/>
  <c r="F45" i="30"/>
  <c r="G45" i="30"/>
  <c r="H45" i="30"/>
  <c r="I45" i="30"/>
  <c r="J45" i="30"/>
  <c r="K45" i="30"/>
  <c r="C45" i="30"/>
  <c r="Q87" i="30"/>
  <c r="Q88" i="30"/>
  <c r="E93" i="29" s="1"/>
  <c r="F93" i="29" s="1"/>
  <c r="I90" i="30"/>
  <c r="C14" i="30"/>
  <c r="F17" i="115"/>
  <c r="F51" i="115"/>
  <c r="D17" i="115"/>
  <c r="B17" i="115"/>
  <c r="A7" i="115"/>
  <c r="A6" i="115"/>
  <c r="A4" i="115"/>
  <c r="A3" i="115"/>
  <c r="D15" i="115" s="1"/>
  <c r="G37" i="31"/>
  <c r="G38" i="31"/>
  <c r="F36" i="31"/>
  <c r="H36" i="31"/>
  <c r="E36" i="31"/>
  <c r="C19" i="38" s="1"/>
  <c r="E80" i="82" s="1"/>
  <c r="R104" i="30"/>
  <c r="Q92" i="30"/>
  <c r="E97" i="29" s="1"/>
  <c r="F97" i="29" s="1"/>
  <c r="D90" i="30"/>
  <c r="E90" i="30"/>
  <c r="F90" i="30"/>
  <c r="G90" i="30"/>
  <c r="H90" i="30"/>
  <c r="J90" i="30"/>
  <c r="K90" i="30"/>
  <c r="L90" i="30"/>
  <c r="M90" i="30"/>
  <c r="N90" i="30"/>
  <c r="O90" i="30"/>
  <c r="P90" i="30"/>
  <c r="R90" i="30"/>
  <c r="Q82" i="30"/>
  <c r="E87" i="29" s="1"/>
  <c r="F26" i="31" s="1"/>
  <c r="Q81" i="30"/>
  <c r="E86" i="29" s="1"/>
  <c r="F27" i="31" s="1"/>
  <c r="D83" i="30"/>
  <c r="E83" i="30"/>
  <c r="F83" i="30"/>
  <c r="G83" i="30"/>
  <c r="H83" i="30"/>
  <c r="J83" i="30"/>
  <c r="K83" i="30"/>
  <c r="L83" i="30"/>
  <c r="M83" i="30"/>
  <c r="N83" i="30"/>
  <c r="O83" i="30"/>
  <c r="P83" i="30"/>
  <c r="R83" i="30"/>
  <c r="C83" i="30"/>
  <c r="D14" i="30"/>
  <c r="E14" i="30"/>
  <c r="F14" i="30"/>
  <c r="G14" i="30"/>
  <c r="H14" i="30"/>
  <c r="I14" i="30"/>
  <c r="J14" i="30"/>
  <c r="K14" i="30"/>
  <c r="L14" i="30"/>
  <c r="M14" i="30"/>
  <c r="N14" i="30"/>
  <c r="O14" i="30"/>
  <c r="P14" i="30"/>
  <c r="R14" i="30"/>
  <c r="C52" i="30"/>
  <c r="H28" i="31"/>
  <c r="F38" i="87"/>
  <c r="F41" i="87" s="1"/>
  <c r="G38" i="87"/>
  <c r="G41" i="87" s="1"/>
  <c r="H38" i="87"/>
  <c r="H41" i="87" s="1"/>
  <c r="I38" i="87"/>
  <c r="I41" i="87" s="1"/>
  <c r="J38" i="87"/>
  <c r="J41" i="87" s="1"/>
  <c r="K38" i="87"/>
  <c r="K41" i="87" s="1"/>
  <c r="L38" i="87"/>
  <c r="L41" i="87" s="1"/>
  <c r="M38" i="87"/>
  <c r="M41" i="87" s="1"/>
  <c r="E35" i="24"/>
  <c r="G52" i="31"/>
  <c r="E68" i="25"/>
  <c r="D68" i="25"/>
  <c r="G33" i="83"/>
  <c r="E36" i="87" s="1"/>
  <c r="T36" i="87" s="1"/>
  <c r="E35" i="83"/>
  <c r="E37" i="83" s="1"/>
  <c r="E39" i="83" s="1"/>
  <c r="F35" i="83"/>
  <c r="F37" i="83" s="1"/>
  <c r="F39" i="83" s="1"/>
  <c r="E24" i="83"/>
  <c r="E26" i="83" s="1"/>
  <c r="G36" i="83"/>
  <c r="E39" i="87" s="1"/>
  <c r="T39" i="87" s="1"/>
  <c r="G34" i="83"/>
  <c r="E37" i="87"/>
  <c r="S38" i="87"/>
  <c r="U38" i="87"/>
  <c r="U41" i="87" s="1"/>
  <c r="G30" i="83"/>
  <c r="G31" i="83"/>
  <c r="G32" i="83"/>
  <c r="G65" i="10"/>
  <c r="H15" i="10" s="1"/>
  <c r="F18" i="6"/>
  <c r="G16" i="108"/>
  <c r="G49" i="109"/>
  <c r="G16" i="109"/>
  <c r="F16" i="5"/>
  <c r="I24" i="3"/>
  <c r="E27" i="82"/>
  <c r="E26" i="82"/>
  <c r="F34" i="33"/>
  <c r="F39" i="33"/>
  <c r="F48" i="33"/>
  <c r="F53" i="33" s="1"/>
  <c r="O44" i="112"/>
  <c r="O45" i="112"/>
  <c r="Q45" i="112" s="1"/>
  <c r="G47" i="112"/>
  <c r="Q102" i="30"/>
  <c r="E103" i="29" s="1"/>
  <c r="F22" i="31" s="1"/>
  <c r="R75" i="30"/>
  <c r="R61" i="30"/>
  <c r="R37" i="30"/>
  <c r="D32" i="30"/>
  <c r="E32" i="30"/>
  <c r="F32" i="30"/>
  <c r="G32" i="30"/>
  <c r="H32" i="30"/>
  <c r="I32" i="30"/>
  <c r="J32" i="30"/>
  <c r="K32" i="30"/>
  <c r="R32" i="30"/>
  <c r="C32" i="30"/>
  <c r="F17" i="60"/>
  <c r="C57" i="36"/>
  <c r="E58" i="31" s="1"/>
  <c r="N39" i="58"/>
  <c r="N42" i="58" s="1"/>
  <c r="N43" i="58" s="1"/>
  <c r="Q39" i="58"/>
  <c r="Q42" i="58" s="1"/>
  <c r="Q43" i="58" s="1"/>
  <c r="R39" i="58"/>
  <c r="R42" i="58" s="1"/>
  <c r="R43" i="58" s="1"/>
  <c r="P39" i="58"/>
  <c r="P42" i="58" s="1"/>
  <c r="P43" i="58" s="1"/>
  <c r="O39" i="58"/>
  <c r="O42" i="58" s="1"/>
  <c r="O43" i="58" s="1"/>
  <c r="M39" i="58"/>
  <c r="M42" i="58" s="1"/>
  <c r="M43" i="58" s="1"/>
  <c r="L39" i="58"/>
  <c r="L42" i="58" s="1"/>
  <c r="L43" i="58" s="1"/>
  <c r="K39" i="58"/>
  <c r="K42" i="58" s="1"/>
  <c r="K43" i="58" s="1"/>
  <c r="J39" i="58"/>
  <c r="J42" i="58"/>
  <c r="J43" i="58" s="1"/>
  <c r="I39" i="58"/>
  <c r="I42" i="58"/>
  <c r="I43" i="58" s="1"/>
  <c r="K31" i="58"/>
  <c r="L31" i="58"/>
  <c r="P79" i="30"/>
  <c r="O79" i="30"/>
  <c r="N79" i="30"/>
  <c r="M79" i="30"/>
  <c r="L79" i="30"/>
  <c r="K79" i="30"/>
  <c r="J79" i="30"/>
  <c r="I79" i="30"/>
  <c r="H79" i="30"/>
  <c r="G79" i="30"/>
  <c r="F79" i="30"/>
  <c r="E79" i="30"/>
  <c r="D79" i="30"/>
  <c r="C79" i="30"/>
  <c r="P77" i="30"/>
  <c r="O77" i="30"/>
  <c r="N77" i="30"/>
  <c r="N61" i="30"/>
  <c r="N69" i="30"/>
  <c r="N75" i="30"/>
  <c r="M77" i="30"/>
  <c r="M61" i="30"/>
  <c r="M69" i="30"/>
  <c r="M75" i="30"/>
  <c r="L77" i="30"/>
  <c r="L61" i="30"/>
  <c r="L69" i="30"/>
  <c r="L75" i="30"/>
  <c r="K77" i="30"/>
  <c r="J77" i="30"/>
  <c r="I77" i="30"/>
  <c r="H77" i="30"/>
  <c r="G77" i="30"/>
  <c r="F77" i="30"/>
  <c r="E77" i="30"/>
  <c r="C77" i="30"/>
  <c r="P61" i="30"/>
  <c r="P69" i="30"/>
  <c r="P75" i="30"/>
  <c r="O61" i="30"/>
  <c r="O69" i="30"/>
  <c r="O75" i="30"/>
  <c r="F31" i="58"/>
  <c r="R31" i="58"/>
  <c r="J31" i="58"/>
  <c r="Q31" i="58"/>
  <c r="O31" i="58"/>
  <c r="E39" i="58"/>
  <c r="E42" i="58" s="1"/>
  <c r="E43" i="58" s="1"/>
  <c r="I31" i="58"/>
  <c r="N31" i="58"/>
  <c r="P31" i="58"/>
  <c r="E31" i="58"/>
  <c r="M31" i="58"/>
  <c r="D75" i="30"/>
  <c r="E75" i="30"/>
  <c r="F75" i="30"/>
  <c r="H75" i="30"/>
  <c r="J75" i="30"/>
  <c r="K75" i="30"/>
  <c r="G75" i="30"/>
  <c r="H31" i="58"/>
  <c r="G31" i="58"/>
  <c r="F39" i="58"/>
  <c r="F42" i="58" s="1"/>
  <c r="F43" i="58" s="1"/>
  <c r="E37" i="30"/>
  <c r="H37" i="30"/>
  <c r="K37" i="30"/>
  <c r="J37" i="30"/>
  <c r="D37" i="30"/>
  <c r="F37" i="30"/>
  <c r="I37" i="30"/>
  <c r="G37" i="30"/>
  <c r="H39" i="58"/>
  <c r="H42" i="58" s="1"/>
  <c r="H43" i="58" s="1"/>
  <c r="G39" i="58"/>
  <c r="G42" i="58" s="1"/>
  <c r="G43" i="58" s="1"/>
  <c r="K40" i="55"/>
  <c r="L40" i="55"/>
  <c r="M40" i="55"/>
  <c r="M50" i="55" s="1"/>
  <c r="M58" i="55" s="1"/>
  <c r="N40" i="55"/>
  <c r="J36" i="55"/>
  <c r="O36" i="55" s="1"/>
  <c r="J21" i="55"/>
  <c r="G14" i="83"/>
  <c r="E16" i="87" s="1"/>
  <c r="Q47" i="57"/>
  <c r="Q26" i="57"/>
  <c r="K48" i="55"/>
  <c r="L48" i="55"/>
  <c r="M48" i="55"/>
  <c r="N48" i="55"/>
  <c r="N50" i="55" s="1"/>
  <c r="N58" i="55" s="1"/>
  <c r="K48" i="56"/>
  <c r="L48" i="56"/>
  <c r="M48" i="56"/>
  <c r="N48" i="56"/>
  <c r="N40" i="56"/>
  <c r="K40" i="56"/>
  <c r="K50" i="56" s="1"/>
  <c r="K58" i="56" s="1"/>
  <c r="L40" i="56"/>
  <c r="M40" i="56"/>
  <c r="J27" i="55"/>
  <c r="O27" i="55" s="1"/>
  <c r="D16" i="57"/>
  <c r="D18" i="57" s="1"/>
  <c r="E16" i="57"/>
  <c r="E18" i="57" s="1"/>
  <c r="F16" i="57"/>
  <c r="F18" i="57" s="1"/>
  <c r="G16" i="57"/>
  <c r="G18" i="57" s="1"/>
  <c r="H16" i="57"/>
  <c r="H18" i="57" s="1"/>
  <c r="I16" i="57"/>
  <c r="K16" i="57"/>
  <c r="L16" i="57"/>
  <c r="M16" i="57"/>
  <c r="N16" i="57"/>
  <c r="N18" i="57" s="1"/>
  <c r="O16" i="57"/>
  <c r="P16" i="57"/>
  <c r="P18" i="57" s="1"/>
  <c r="R16" i="57"/>
  <c r="C16" i="57"/>
  <c r="C18" i="57" s="1"/>
  <c r="E17" i="56"/>
  <c r="E19" i="56" s="1"/>
  <c r="F17" i="56"/>
  <c r="F19" i="56" s="1"/>
  <c r="G17" i="56"/>
  <c r="G19" i="56" s="1"/>
  <c r="H17" i="56"/>
  <c r="I17" i="56"/>
  <c r="I19" i="56" s="1"/>
  <c r="K17" i="56"/>
  <c r="K19" i="56" s="1"/>
  <c r="L17" i="56"/>
  <c r="L19" i="56"/>
  <c r="M17" i="56"/>
  <c r="M19" i="56" s="1"/>
  <c r="N17" i="56"/>
  <c r="N19" i="56" s="1"/>
  <c r="E17" i="55"/>
  <c r="E19" i="55" s="1"/>
  <c r="F17" i="55"/>
  <c r="F19" i="55" s="1"/>
  <c r="G17" i="55"/>
  <c r="G19" i="55" s="1"/>
  <c r="B22" i="101" s="1"/>
  <c r="I17" i="55"/>
  <c r="I19" i="55" s="1"/>
  <c r="B19" i="101" s="1"/>
  <c r="D19" i="101" s="1"/>
  <c r="K17" i="55"/>
  <c r="K19" i="55" s="1"/>
  <c r="L17" i="55"/>
  <c r="L19" i="55" s="1"/>
  <c r="M17" i="55"/>
  <c r="M19" i="55" s="1"/>
  <c r="N17" i="55"/>
  <c r="N19" i="55" s="1"/>
  <c r="N31" i="55" s="1"/>
  <c r="N33" i="55" s="1"/>
  <c r="N61" i="55" s="1"/>
  <c r="D56" i="32"/>
  <c r="D69" i="32"/>
  <c r="P35" i="27"/>
  <c r="R35" i="27" s="1"/>
  <c r="P18" i="27"/>
  <c r="R18" i="27" s="1"/>
  <c r="P19" i="27"/>
  <c r="R19" i="27" s="1"/>
  <c r="P20" i="27"/>
  <c r="R20" i="27" s="1"/>
  <c r="P21" i="27"/>
  <c r="R21" i="27" s="1"/>
  <c r="P22" i="27"/>
  <c r="R22" i="27" s="1"/>
  <c r="P23" i="27"/>
  <c r="R23" i="27" s="1"/>
  <c r="Q39" i="27"/>
  <c r="Q44" i="27" s="1"/>
  <c r="F76" i="24" s="1"/>
  <c r="D39" i="27"/>
  <c r="D44" i="27" s="1"/>
  <c r="H26" i="82" s="1"/>
  <c r="E24" i="27"/>
  <c r="F24" i="27"/>
  <c r="G24" i="27"/>
  <c r="H24" i="27"/>
  <c r="I24" i="27"/>
  <c r="J24" i="27"/>
  <c r="K24" i="27"/>
  <c r="L24" i="27"/>
  <c r="M24" i="27"/>
  <c r="N24" i="27"/>
  <c r="O24" i="27"/>
  <c r="Q24" i="27"/>
  <c r="D24" i="27"/>
  <c r="F88" i="26"/>
  <c r="F92" i="26" s="1"/>
  <c r="E88" i="26"/>
  <c r="E92" i="26" s="1"/>
  <c r="F77" i="26"/>
  <c r="E77" i="26"/>
  <c r="E81" i="26" s="1"/>
  <c r="E94" i="26" s="1"/>
  <c r="E74" i="24" s="1"/>
  <c r="E35" i="82" s="1"/>
  <c r="F48" i="26"/>
  <c r="F52" i="26" s="1"/>
  <c r="E48" i="26"/>
  <c r="E52" i="26" s="1"/>
  <c r="F36" i="26"/>
  <c r="F40" i="26" s="1"/>
  <c r="E36" i="26"/>
  <c r="E40" i="26" s="1"/>
  <c r="F65" i="24"/>
  <c r="E65" i="24"/>
  <c r="F35" i="24"/>
  <c r="P31" i="27"/>
  <c r="R31" i="27" s="1"/>
  <c r="Q24" i="57"/>
  <c r="Q25" i="57"/>
  <c r="C17" i="79"/>
  <c r="C21" i="79"/>
  <c r="Q38" i="57"/>
  <c r="Q39" i="57"/>
  <c r="J38" i="56"/>
  <c r="O38" i="56" s="1"/>
  <c r="J38" i="55"/>
  <c r="O38" i="55" s="1"/>
  <c r="J39" i="55"/>
  <c r="Q46" i="57"/>
  <c r="G47" i="33"/>
  <c r="Q45" i="57"/>
  <c r="G73" i="33"/>
  <c r="E74" i="33"/>
  <c r="E79" i="33" s="1"/>
  <c r="G70" i="33"/>
  <c r="H34" i="33"/>
  <c r="H39" i="33" s="1"/>
  <c r="E34" i="33"/>
  <c r="E39" i="33" s="1"/>
  <c r="E48" i="33"/>
  <c r="E53" i="33" s="1"/>
  <c r="G58" i="33"/>
  <c r="E86" i="33"/>
  <c r="E91" i="33" s="1"/>
  <c r="G83" i="33"/>
  <c r="G84" i="33"/>
  <c r="G88" i="33"/>
  <c r="G89" i="33"/>
  <c r="G90" i="33"/>
  <c r="G76" i="33"/>
  <c r="F74" i="33"/>
  <c r="H74" i="33"/>
  <c r="H79" i="33" s="1"/>
  <c r="H48" i="33"/>
  <c r="H53" i="33" s="1"/>
  <c r="G26" i="33"/>
  <c r="G27" i="33"/>
  <c r="G28" i="33"/>
  <c r="G29" i="33"/>
  <c r="G30" i="33"/>
  <c r="G31" i="33"/>
  <c r="G32" i="33"/>
  <c r="G33" i="33"/>
  <c r="G25" i="33"/>
  <c r="G44" i="33"/>
  <c r="G45" i="33"/>
  <c r="G46" i="33"/>
  <c r="G36" i="33"/>
  <c r="G37" i="33"/>
  <c r="G38" i="33"/>
  <c r="G68" i="10"/>
  <c r="G67" i="10"/>
  <c r="G69" i="11"/>
  <c r="G68" i="11"/>
  <c r="G66" i="11"/>
  <c r="H25" i="11" s="1"/>
  <c r="H43" i="11"/>
  <c r="D68" i="80"/>
  <c r="D76" i="80" s="1"/>
  <c r="C68" i="80"/>
  <c r="C76" i="80" s="1"/>
  <c r="G50" i="80"/>
  <c r="G64" i="80" s="1"/>
  <c r="E50" i="80"/>
  <c r="E64" i="80" s="1"/>
  <c r="C50" i="80"/>
  <c r="C64" i="80" s="1"/>
  <c r="D50" i="80"/>
  <c r="Q51" i="57"/>
  <c r="O20" i="112"/>
  <c r="Q20" i="112" s="1"/>
  <c r="O21" i="112"/>
  <c r="Q21" i="112" s="1"/>
  <c r="O22" i="112"/>
  <c r="Q22" i="112" s="1"/>
  <c r="O23" i="112"/>
  <c r="Q23" i="112" s="1"/>
  <c r="D24" i="112"/>
  <c r="D41" i="112"/>
  <c r="D47" i="112" s="1"/>
  <c r="D15" i="112" s="1"/>
  <c r="O42" i="112"/>
  <c r="E41" i="112"/>
  <c r="E47" i="112" s="1"/>
  <c r="E15" i="112" s="1"/>
  <c r="F41" i="112"/>
  <c r="H41" i="112"/>
  <c r="H47" i="112" s="1"/>
  <c r="H24" i="112"/>
  <c r="I41" i="112"/>
  <c r="I47" i="112" s="1"/>
  <c r="G52" i="112" s="1"/>
  <c r="J41" i="112"/>
  <c r="J47" i="112" s="1"/>
  <c r="J15" i="112" s="1"/>
  <c r="K41" i="112"/>
  <c r="K47" i="112" s="1"/>
  <c r="K15" i="112" s="1"/>
  <c r="L41" i="112"/>
  <c r="L47" i="112" s="1"/>
  <c r="L15" i="112" s="1"/>
  <c r="L24" i="112"/>
  <c r="M41" i="112"/>
  <c r="M47" i="112" s="1"/>
  <c r="M15" i="112" s="1"/>
  <c r="M24" i="112"/>
  <c r="N41" i="112"/>
  <c r="N47" i="112" s="1"/>
  <c r="N15" i="112" s="1"/>
  <c r="N24" i="112"/>
  <c r="P41" i="112"/>
  <c r="P47" i="112" s="1"/>
  <c r="P15" i="112" s="1"/>
  <c r="O25" i="112"/>
  <c r="Q25" i="112" s="1"/>
  <c r="E24" i="112"/>
  <c r="F24" i="112"/>
  <c r="I24" i="112"/>
  <c r="J24" i="112"/>
  <c r="K24" i="112"/>
  <c r="P24" i="112"/>
  <c r="O32" i="112"/>
  <c r="Q32" i="112" s="1"/>
  <c r="Q42" i="112"/>
  <c r="F56" i="80"/>
  <c r="F57" i="80"/>
  <c r="F58" i="80"/>
  <c r="F59" i="80"/>
  <c r="F60" i="80"/>
  <c r="F61" i="80"/>
  <c r="F62" i="80"/>
  <c r="F54" i="80"/>
  <c r="F42" i="80"/>
  <c r="F43" i="80"/>
  <c r="F44" i="80"/>
  <c r="F45" i="80"/>
  <c r="F46" i="80"/>
  <c r="F47" i="80"/>
  <c r="F48" i="80"/>
  <c r="F49" i="80"/>
  <c r="F50" i="81"/>
  <c r="C68" i="81"/>
  <c r="F46" i="81"/>
  <c r="F47" i="81"/>
  <c r="F48" i="81"/>
  <c r="F49" i="81"/>
  <c r="F51" i="81"/>
  <c r="F52" i="81"/>
  <c r="C23" i="81"/>
  <c r="C29" i="81"/>
  <c r="C40" i="81"/>
  <c r="E37" i="80"/>
  <c r="C17" i="56"/>
  <c r="C19" i="56" s="1"/>
  <c r="C17" i="55"/>
  <c r="C19" i="55" s="1"/>
  <c r="B20" i="101" s="1"/>
  <c r="D20" i="101" s="1"/>
  <c r="D17" i="55"/>
  <c r="D19" i="55" s="1"/>
  <c r="D17" i="56"/>
  <c r="D19" i="56" s="1"/>
  <c r="F39" i="27"/>
  <c r="F44" i="27" s="1"/>
  <c r="H32" i="82" s="1"/>
  <c r="F47" i="21"/>
  <c r="G47" i="21"/>
  <c r="H47" i="21"/>
  <c r="I47" i="21"/>
  <c r="E47" i="21"/>
  <c r="F46" i="21"/>
  <c r="G46" i="21"/>
  <c r="H46" i="21"/>
  <c r="I46" i="21"/>
  <c r="E46" i="21"/>
  <c r="F35" i="21"/>
  <c r="G35" i="21"/>
  <c r="H35" i="21"/>
  <c r="I35" i="21"/>
  <c r="E35" i="21"/>
  <c r="F32" i="21"/>
  <c r="G32" i="21"/>
  <c r="H32" i="21"/>
  <c r="I32" i="21"/>
  <c r="E32" i="21"/>
  <c r="F28" i="21"/>
  <c r="G28" i="21"/>
  <c r="H28" i="21"/>
  <c r="I28" i="21"/>
  <c r="E28" i="21"/>
  <c r="F24" i="21"/>
  <c r="G24" i="21"/>
  <c r="H24" i="21"/>
  <c r="I24" i="21"/>
  <c r="E24" i="21"/>
  <c r="B18" i="7"/>
  <c r="B17" i="7"/>
  <c r="D18" i="6"/>
  <c r="B18" i="6"/>
  <c r="E16" i="108"/>
  <c r="B16" i="108"/>
  <c r="E49" i="109"/>
  <c r="B49" i="109"/>
  <c r="E16" i="109"/>
  <c r="B16" i="109"/>
  <c r="D16" i="5"/>
  <c r="B16" i="5"/>
  <c r="D24" i="3"/>
  <c r="B24" i="3"/>
  <c r="E17" i="106"/>
  <c r="E18" i="106"/>
  <c r="E19" i="106"/>
  <c r="E20" i="106"/>
  <c r="E21" i="106"/>
  <c r="E22" i="106"/>
  <c r="E23" i="106"/>
  <c r="E24" i="106"/>
  <c r="E25" i="106"/>
  <c r="E26" i="106"/>
  <c r="E27" i="106"/>
  <c r="E28" i="106"/>
  <c r="E29" i="106"/>
  <c r="E30" i="106"/>
  <c r="E31" i="106"/>
  <c r="E32" i="106"/>
  <c r="E33" i="106"/>
  <c r="E34" i="106"/>
  <c r="E35" i="106"/>
  <c r="E36" i="106"/>
  <c r="E37" i="106"/>
  <c r="E38" i="106"/>
  <c r="E39" i="106"/>
  <c r="E40" i="106"/>
  <c r="E41" i="106"/>
  <c r="E42" i="106"/>
  <c r="E43" i="106"/>
  <c r="E44" i="106"/>
  <c r="E45" i="106"/>
  <c r="E46" i="106"/>
  <c r="E47" i="106"/>
  <c r="E48" i="106"/>
  <c r="E49" i="106"/>
  <c r="E50" i="106"/>
  <c r="E51" i="106"/>
  <c r="E52" i="106"/>
  <c r="E53" i="106"/>
  <c r="E54" i="106"/>
  <c r="E55" i="106"/>
  <c r="E56" i="106"/>
  <c r="E57" i="106"/>
  <c r="E58" i="106"/>
  <c r="E59" i="106"/>
  <c r="E60" i="106"/>
  <c r="E61" i="106"/>
  <c r="E62" i="106"/>
  <c r="E63" i="106"/>
  <c r="E64" i="106"/>
  <c r="E65" i="106"/>
  <c r="E66" i="106"/>
  <c r="E67" i="106"/>
  <c r="E68" i="106"/>
  <c r="E69" i="106"/>
  <c r="E70" i="106"/>
  <c r="E71" i="106"/>
  <c r="E72" i="106"/>
  <c r="E73" i="106"/>
  <c r="E74" i="106"/>
  <c r="E75" i="106"/>
  <c r="E76" i="106"/>
  <c r="E77" i="106"/>
  <c r="E78" i="106"/>
  <c r="E79" i="106"/>
  <c r="E80" i="106"/>
  <c r="E81" i="106"/>
  <c r="E82" i="106"/>
  <c r="E83" i="106"/>
  <c r="E84" i="106"/>
  <c r="E85" i="106"/>
  <c r="E86" i="106"/>
  <c r="E87" i="106"/>
  <c r="E88" i="106"/>
  <c r="E89" i="106"/>
  <c r="E90" i="106"/>
  <c r="E91" i="106"/>
  <c r="E92" i="106"/>
  <c r="E93" i="106"/>
  <c r="E94" i="106"/>
  <c r="E95" i="106"/>
  <c r="E96" i="106"/>
  <c r="E97" i="106"/>
  <c r="E98" i="106"/>
  <c r="E99" i="106"/>
  <c r="E100" i="106"/>
  <c r="E101" i="106"/>
  <c r="E102" i="106"/>
  <c r="E103" i="106"/>
  <c r="E104" i="106"/>
  <c r="E105" i="106"/>
  <c r="E106" i="106"/>
  <c r="E107" i="106"/>
  <c r="E108" i="106"/>
  <c r="E109" i="106"/>
  <c r="E110" i="106"/>
  <c r="E111" i="106"/>
  <c r="E112" i="106"/>
  <c r="E113" i="106"/>
  <c r="E114" i="106"/>
  <c r="E115" i="106"/>
  <c r="E116" i="106"/>
  <c r="E117" i="106"/>
  <c r="E118" i="106"/>
  <c r="E119" i="106"/>
  <c r="E120" i="106"/>
  <c r="E121" i="106"/>
  <c r="E122" i="106"/>
  <c r="E123" i="106"/>
  <c r="E124" i="106"/>
  <c r="E125" i="106"/>
  <c r="E126" i="106"/>
  <c r="E127" i="106"/>
  <c r="E128" i="106"/>
  <c r="E129" i="106"/>
  <c r="E130" i="106"/>
  <c r="E131" i="106"/>
  <c r="E132" i="106"/>
  <c r="E133" i="106"/>
  <c r="E134" i="106"/>
  <c r="E135" i="106"/>
  <c r="E136" i="106"/>
  <c r="E137" i="106"/>
  <c r="E138" i="106"/>
  <c r="E139" i="106"/>
  <c r="E140" i="106"/>
  <c r="E141" i="106"/>
  <c r="E142" i="106"/>
  <c r="E143" i="106"/>
  <c r="E144" i="106"/>
  <c r="E145" i="106"/>
  <c r="E146" i="106"/>
  <c r="E147" i="106"/>
  <c r="E148" i="106"/>
  <c r="E149" i="106"/>
  <c r="E150" i="106"/>
  <c r="E151" i="106"/>
  <c r="E152" i="106"/>
  <c r="E153" i="106"/>
  <c r="E154" i="106"/>
  <c r="E155" i="106"/>
  <c r="E156" i="106"/>
  <c r="E157" i="106"/>
  <c r="E158" i="106"/>
  <c r="E159" i="106"/>
  <c r="E160" i="106"/>
  <c r="E161" i="106"/>
  <c r="E162" i="106"/>
  <c r="E163" i="106"/>
  <c r="E164" i="106"/>
  <c r="E165" i="106"/>
  <c r="H132" i="106"/>
  <c r="H131" i="106"/>
  <c r="H130" i="106"/>
  <c r="H129" i="106"/>
  <c r="H128" i="106"/>
  <c r="H127" i="106"/>
  <c r="H126" i="106"/>
  <c r="H125" i="106"/>
  <c r="H124" i="106"/>
  <c r="H123" i="106"/>
  <c r="H122" i="106"/>
  <c r="H121" i="106"/>
  <c r="H120" i="106"/>
  <c r="H119" i="106"/>
  <c r="H118" i="106"/>
  <c r="H117" i="106"/>
  <c r="H143" i="106"/>
  <c r="H142" i="106"/>
  <c r="H141" i="106"/>
  <c r="H140" i="106"/>
  <c r="H139" i="106"/>
  <c r="H138" i="106"/>
  <c r="H137" i="106"/>
  <c r="H136" i="106"/>
  <c r="H135" i="106"/>
  <c r="H134" i="106"/>
  <c r="H133" i="106"/>
  <c r="H116" i="106"/>
  <c r="H115" i="106"/>
  <c r="H114" i="106"/>
  <c r="H113" i="106"/>
  <c r="H112" i="106"/>
  <c r="H111" i="106"/>
  <c r="H110" i="106"/>
  <c r="H109" i="106"/>
  <c r="H144" i="106"/>
  <c r="H145" i="106"/>
  <c r="H146" i="106"/>
  <c r="H147" i="106"/>
  <c r="H148" i="106"/>
  <c r="H149" i="106"/>
  <c r="H150" i="106"/>
  <c r="H151" i="106"/>
  <c r="H152" i="106"/>
  <c r="H153" i="106"/>
  <c r="H154" i="106"/>
  <c r="H155" i="106"/>
  <c r="H156" i="106"/>
  <c r="H157" i="106"/>
  <c r="H158" i="106"/>
  <c r="H159" i="106"/>
  <c r="H160" i="106"/>
  <c r="H161" i="106"/>
  <c r="H162" i="106"/>
  <c r="H73" i="106"/>
  <c r="H72" i="106"/>
  <c r="H71" i="106"/>
  <c r="H70" i="106"/>
  <c r="H69" i="106"/>
  <c r="H68" i="106"/>
  <c r="H67" i="106"/>
  <c r="H66" i="106"/>
  <c r="H65" i="106"/>
  <c r="H64" i="106"/>
  <c r="H63" i="106"/>
  <c r="H62" i="106"/>
  <c r="H61" i="106"/>
  <c r="H60" i="106"/>
  <c r="H59" i="106"/>
  <c r="H58" i="106"/>
  <c r="H57" i="106"/>
  <c r="H56" i="106"/>
  <c r="H55" i="106"/>
  <c r="H54" i="106"/>
  <c r="H53" i="106"/>
  <c r="H52" i="106"/>
  <c r="H51" i="106"/>
  <c r="H50" i="106"/>
  <c r="H49" i="106"/>
  <c r="H48" i="106"/>
  <c r="H47" i="106"/>
  <c r="H46" i="106"/>
  <c r="H45" i="106"/>
  <c r="H44" i="106"/>
  <c r="H43" i="106"/>
  <c r="H42" i="106"/>
  <c r="H41" i="106"/>
  <c r="H40" i="106"/>
  <c r="H39" i="106"/>
  <c r="H38" i="106"/>
  <c r="H37" i="106"/>
  <c r="H36" i="106"/>
  <c r="H35" i="106"/>
  <c r="H34" i="106"/>
  <c r="H33" i="106"/>
  <c r="H32" i="106"/>
  <c r="H31" i="106"/>
  <c r="H30" i="106"/>
  <c r="H29" i="106"/>
  <c r="H28" i="106"/>
  <c r="H27" i="106"/>
  <c r="H26" i="106"/>
  <c r="H25" i="106"/>
  <c r="H24" i="106"/>
  <c r="H23" i="106"/>
  <c r="H22" i="106"/>
  <c r="H21" i="106"/>
  <c r="H20" i="106"/>
  <c r="H19" i="106"/>
  <c r="H18" i="106"/>
  <c r="H101" i="106"/>
  <c r="H100" i="106"/>
  <c r="H99" i="106"/>
  <c r="H98" i="106"/>
  <c r="H97" i="106"/>
  <c r="H96" i="106"/>
  <c r="H95" i="106"/>
  <c r="H94" i="106"/>
  <c r="H93" i="106"/>
  <c r="H92" i="106"/>
  <c r="H91" i="106"/>
  <c r="H90" i="106"/>
  <c r="H89" i="106"/>
  <c r="H88" i="106"/>
  <c r="H87" i="106"/>
  <c r="H86" i="106"/>
  <c r="H85" i="106"/>
  <c r="H84" i="106"/>
  <c r="H83" i="106"/>
  <c r="H82" i="106"/>
  <c r="H81" i="106"/>
  <c r="H80" i="106"/>
  <c r="H79" i="106"/>
  <c r="H78" i="106"/>
  <c r="H77" i="106"/>
  <c r="H76" i="106"/>
  <c r="H75" i="106"/>
  <c r="H74" i="106"/>
  <c r="H108" i="106"/>
  <c r="H107" i="106"/>
  <c r="H106" i="106"/>
  <c r="H105" i="106"/>
  <c r="H104" i="106"/>
  <c r="H103" i="106"/>
  <c r="H102" i="106"/>
  <c r="F166" i="105"/>
  <c r="F36" i="90" s="1"/>
  <c r="D166" i="105"/>
  <c r="C36" i="90" s="1"/>
  <c r="P56" i="112"/>
  <c r="O46" i="112"/>
  <c r="Q46" i="112" s="1"/>
  <c r="O43" i="112"/>
  <c r="Q43" i="112" s="1"/>
  <c r="O40" i="112"/>
  <c r="Q40" i="112" s="1"/>
  <c r="O39" i="112"/>
  <c r="Q39" i="112" s="1"/>
  <c r="O38" i="112"/>
  <c r="Q38" i="112" s="1"/>
  <c r="O37" i="112"/>
  <c r="Q37" i="112" s="1"/>
  <c r="O36" i="112"/>
  <c r="Q36" i="112" s="1"/>
  <c r="O35" i="112"/>
  <c r="Q35" i="112" s="1"/>
  <c r="O34" i="112"/>
  <c r="Q34" i="112" s="1"/>
  <c r="O29" i="112"/>
  <c r="Q29" i="112" s="1"/>
  <c r="O28" i="112"/>
  <c r="Q28" i="112" s="1"/>
  <c r="O27" i="112"/>
  <c r="Q27" i="112" s="1"/>
  <c r="O26" i="112"/>
  <c r="O19" i="112"/>
  <c r="Q19" i="112" s="1"/>
  <c r="O18" i="112"/>
  <c r="Q18" i="112" s="1"/>
  <c r="O17" i="112"/>
  <c r="Q17" i="112" s="1"/>
  <c r="A7" i="112"/>
  <c r="A6" i="112"/>
  <c r="A3" i="112"/>
  <c r="F56" i="112"/>
  <c r="Q44" i="112"/>
  <c r="E17" i="111"/>
  <c r="G17" i="111" s="1"/>
  <c r="K17" i="111"/>
  <c r="L17" i="111"/>
  <c r="E18" i="111"/>
  <c r="G18" i="111" s="1"/>
  <c r="K18" i="111"/>
  <c r="L18" i="111"/>
  <c r="E19" i="111"/>
  <c r="G19" i="111" s="1"/>
  <c r="K19" i="111"/>
  <c r="L19" i="111"/>
  <c r="E20" i="111"/>
  <c r="G20" i="111" s="1"/>
  <c r="K20" i="111"/>
  <c r="M20" i="111" s="1"/>
  <c r="L20" i="111"/>
  <c r="E21" i="111"/>
  <c r="G21" i="111" s="1"/>
  <c r="K21" i="111"/>
  <c r="L21" i="111"/>
  <c r="E22" i="111"/>
  <c r="G22" i="111" s="1"/>
  <c r="K22" i="111"/>
  <c r="L22" i="111"/>
  <c r="E23" i="111"/>
  <c r="G23" i="111" s="1"/>
  <c r="K23" i="111"/>
  <c r="L23" i="111"/>
  <c r="E24" i="111"/>
  <c r="G24" i="111" s="1"/>
  <c r="K24" i="111"/>
  <c r="L24" i="111"/>
  <c r="E25" i="111"/>
  <c r="G25" i="111" s="1"/>
  <c r="K25" i="111"/>
  <c r="L25" i="111"/>
  <c r="E26" i="111"/>
  <c r="G26" i="111" s="1"/>
  <c r="K26" i="111"/>
  <c r="L26" i="111"/>
  <c r="E27" i="111"/>
  <c r="G27" i="111" s="1"/>
  <c r="K27" i="111"/>
  <c r="L27" i="111"/>
  <c r="N36" i="111"/>
  <c r="J28" i="111"/>
  <c r="I28" i="111"/>
  <c r="H28" i="111"/>
  <c r="D28" i="111"/>
  <c r="C28" i="111"/>
  <c r="B28" i="111"/>
  <c r="A7" i="111"/>
  <c r="A6" i="111"/>
  <c r="A4" i="111"/>
  <c r="A3" i="111"/>
  <c r="E57" i="112"/>
  <c r="F67" i="31" s="1"/>
  <c r="H15" i="31"/>
  <c r="F37" i="68"/>
  <c r="G37" i="68"/>
  <c r="F38" i="68"/>
  <c r="G38" i="68"/>
  <c r="F39" i="68"/>
  <c r="G39" i="68"/>
  <c r="F40" i="68"/>
  <c r="G40" i="68"/>
  <c r="F41" i="68"/>
  <c r="G41" i="68"/>
  <c r="F42" i="68"/>
  <c r="G42" i="68"/>
  <c r="F43" i="68"/>
  <c r="G43" i="68"/>
  <c r="F44" i="68"/>
  <c r="G44" i="68"/>
  <c r="F45" i="68"/>
  <c r="G45" i="68"/>
  <c r="F46" i="68"/>
  <c r="G46" i="68"/>
  <c r="F47" i="68"/>
  <c r="G47" i="68"/>
  <c r="G36" i="68"/>
  <c r="F36" i="68"/>
  <c r="G40" i="91"/>
  <c r="G41" i="91"/>
  <c r="G42" i="91"/>
  <c r="G43" i="91"/>
  <c r="G44" i="91"/>
  <c r="D40" i="91"/>
  <c r="D39" i="91"/>
  <c r="D41" i="91"/>
  <c r="D42" i="91"/>
  <c r="D43" i="91"/>
  <c r="D44" i="91"/>
  <c r="D45" i="91"/>
  <c r="D46" i="91"/>
  <c r="D47" i="91"/>
  <c r="D48" i="91"/>
  <c r="D48" i="89"/>
  <c r="G38" i="83"/>
  <c r="E40" i="87" s="1"/>
  <c r="T40" i="87" s="1"/>
  <c r="J57" i="55"/>
  <c r="O57" i="55" s="1"/>
  <c r="D39" i="32" s="1"/>
  <c r="J60" i="55"/>
  <c r="O60" i="55" s="1"/>
  <c r="D41" i="32" s="1"/>
  <c r="G39" i="32"/>
  <c r="H22" i="31"/>
  <c r="H31" i="31"/>
  <c r="H30" i="31"/>
  <c r="H27" i="31"/>
  <c r="H26" i="31"/>
  <c r="H25" i="31"/>
  <c r="H24" i="31"/>
  <c r="H23" i="31"/>
  <c r="H19" i="31"/>
  <c r="H17" i="31"/>
  <c r="P25" i="27"/>
  <c r="R25" i="27" s="1"/>
  <c r="G39" i="27"/>
  <c r="G44" i="27" s="1"/>
  <c r="E55" i="27" s="1"/>
  <c r="H25" i="82"/>
  <c r="H23" i="82"/>
  <c r="H21" i="82"/>
  <c r="H17" i="82"/>
  <c r="H13" i="82"/>
  <c r="E35" i="59"/>
  <c r="D35" i="59"/>
  <c r="C35" i="59"/>
  <c r="B35" i="59"/>
  <c r="F61" i="81"/>
  <c r="F62" i="81"/>
  <c r="F63" i="81"/>
  <c r="F64" i="81"/>
  <c r="F65" i="81"/>
  <c r="F66" i="81"/>
  <c r="E92" i="80"/>
  <c r="E93" i="80"/>
  <c r="F12" i="80"/>
  <c r="G12" i="80" s="1"/>
  <c r="E68" i="80"/>
  <c r="E76" i="80" s="1"/>
  <c r="F69" i="80"/>
  <c r="F70" i="80"/>
  <c r="F71" i="80"/>
  <c r="F72" i="80"/>
  <c r="F73" i="80"/>
  <c r="F74" i="80"/>
  <c r="G68" i="80"/>
  <c r="G76" i="80" s="1"/>
  <c r="D64" i="80"/>
  <c r="F52" i="80"/>
  <c r="F55" i="80"/>
  <c r="J32" i="56"/>
  <c r="O32" i="56" s="1"/>
  <c r="E25" i="32" s="1"/>
  <c r="O18" i="56"/>
  <c r="E16" i="32" s="1"/>
  <c r="J16" i="56"/>
  <c r="O16" i="56" s="1"/>
  <c r="J21" i="56"/>
  <c r="F67" i="32"/>
  <c r="G57" i="31"/>
  <c r="P43" i="27"/>
  <c r="R43" i="27" s="1"/>
  <c r="E39" i="27"/>
  <c r="E44" i="27" s="1"/>
  <c r="F71" i="24" s="1"/>
  <c r="E29" i="82" s="1"/>
  <c r="H39" i="27"/>
  <c r="H44" i="27"/>
  <c r="H16" i="27" s="1"/>
  <c r="H29" i="27" s="1"/>
  <c r="D53" i="27" s="1"/>
  <c r="I39" i="27"/>
  <c r="I44" i="27" s="1"/>
  <c r="E51" i="27" s="1"/>
  <c r="J39" i="27"/>
  <c r="J44" i="27" s="1"/>
  <c r="K39" i="27"/>
  <c r="K44" i="27" s="1"/>
  <c r="K16" i="27" s="1"/>
  <c r="K29" i="27" s="1"/>
  <c r="L39" i="27"/>
  <c r="L44" i="27" s="1"/>
  <c r="L16" i="27" s="1"/>
  <c r="L29" i="27" s="1"/>
  <c r="M39" i="27"/>
  <c r="M44" i="27" s="1"/>
  <c r="M16" i="27" s="1"/>
  <c r="M29" i="27" s="1"/>
  <c r="N39" i="27"/>
  <c r="N44" i="27" s="1"/>
  <c r="N16" i="27" s="1"/>
  <c r="N29" i="27" s="1"/>
  <c r="O39" i="27"/>
  <c r="O44" i="27" s="1"/>
  <c r="O16" i="27" s="1"/>
  <c r="O29" i="27" s="1"/>
  <c r="P28" i="27"/>
  <c r="R28" i="27" s="1"/>
  <c r="J32" i="55"/>
  <c r="O32" i="55" s="1"/>
  <c r="D25" i="32" s="1"/>
  <c r="F25" i="32" s="1"/>
  <c r="J53" i="55"/>
  <c r="O53" i="55" s="1"/>
  <c r="D35" i="32" s="1"/>
  <c r="D60" i="29"/>
  <c r="O15" i="55"/>
  <c r="G41" i="32"/>
  <c r="G36" i="32"/>
  <c r="G37" i="32"/>
  <c r="G38" i="32"/>
  <c r="G35" i="32"/>
  <c r="G33" i="32"/>
  <c r="C16" i="80"/>
  <c r="C21" i="80"/>
  <c r="C26" i="80"/>
  <c r="C37" i="80"/>
  <c r="G25" i="32"/>
  <c r="O51" i="56"/>
  <c r="E33" i="32" s="1"/>
  <c r="O51" i="55"/>
  <c r="D33" i="32" s="1"/>
  <c r="J60" i="56"/>
  <c r="O60" i="56" s="1"/>
  <c r="E41" i="32" s="1"/>
  <c r="J57" i="56"/>
  <c r="O57" i="56" s="1"/>
  <c r="E39" i="32" s="1"/>
  <c r="J56" i="56"/>
  <c r="O56" i="56" s="1"/>
  <c r="E38" i="32" s="1"/>
  <c r="J55" i="56"/>
  <c r="O55" i="56" s="1"/>
  <c r="E37" i="32" s="1"/>
  <c r="J54" i="56"/>
  <c r="O54" i="56" s="1"/>
  <c r="E36" i="32" s="1"/>
  <c r="J53" i="56"/>
  <c r="O53" i="56" s="1"/>
  <c r="E35" i="32" s="1"/>
  <c r="J36" i="56"/>
  <c r="O36" i="56" s="1"/>
  <c r="J56" i="55"/>
  <c r="O56" i="55" s="1"/>
  <c r="J55" i="55"/>
  <c r="O55" i="55" s="1"/>
  <c r="D37" i="32" s="1"/>
  <c r="J54" i="55"/>
  <c r="O54" i="55" s="1"/>
  <c r="D36" i="32" s="1"/>
  <c r="J26" i="55"/>
  <c r="O26" i="55" s="1"/>
  <c r="J25" i="55"/>
  <c r="O25" i="55" s="1"/>
  <c r="J18" i="55"/>
  <c r="O18" i="55" s="1"/>
  <c r="D16" i="32" s="1"/>
  <c r="J16" i="55"/>
  <c r="O16" i="55" s="1"/>
  <c r="B23" i="109"/>
  <c r="A7" i="109"/>
  <c r="A6" i="109"/>
  <c r="A4" i="109"/>
  <c r="A3" i="109"/>
  <c r="E14" i="109" s="1"/>
  <c r="H88" i="108"/>
  <c r="B22" i="108"/>
  <c r="A7" i="108"/>
  <c r="A6" i="108"/>
  <c r="A4" i="108"/>
  <c r="A3" i="108"/>
  <c r="E21" i="108" s="1"/>
  <c r="E43" i="107"/>
  <c r="H170" i="106"/>
  <c r="F168" i="105"/>
  <c r="H51" i="104"/>
  <c r="B39" i="103"/>
  <c r="D33" i="102"/>
  <c r="D33" i="101"/>
  <c r="D23" i="100"/>
  <c r="D20" i="99"/>
  <c r="D22" i="98"/>
  <c r="E30" i="97"/>
  <c r="H55" i="96"/>
  <c r="M55" i="95"/>
  <c r="J45" i="93"/>
  <c r="D28" i="92"/>
  <c r="G58" i="91"/>
  <c r="G154" i="90"/>
  <c r="D102" i="89"/>
  <c r="D41" i="88"/>
  <c r="D7" i="103"/>
  <c r="A7" i="89"/>
  <c r="A6" i="89"/>
  <c r="A4" i="89"/>
  <c r="A3" i="89"/>
  <c r="A7" i="90"/>
  <c r="A6" i="90"/>
  <c r="A4" i="90"/>
  <c r="A3" i="90"/>
  <c r="A7" i="91"/>
  <c r="A6" i="91"/>
  <c r="A4" i="91"/>
  <c r="A3" i="91"/>
  <c r="F7" i="92"/>
  <c r="A7" i="92"/>
  <c r="A6" i="92"/>
  <c r="A4" i="92"/>
  <c r="A3" i="92"/>
  <c r="A7" i="93"/>
  <c r="A6" i="93"/>
  <c r="A4" i="93"/>
  <c r="A3" i="93"/>
  <c r="A7" i="95"/>
  <c r="A6" i="95"/>
  <c r="A4" i="95"/>
  <c r="A3" i="95"/>
  <c r="A7" i="96"/>
  <c r="A6" i="96"/>
  <c r="A4" i="96"/>
  <c r="A3" i="96"/>
  <c r="F7" i="97"/>
  <c r="A7" i="97"/>
  <c r="A6" i="97"/>
  <c r="A4" i="97"/>
  <c r="A3" i="97"/>
  <c r="F7" i="98"/>
  <c r="A7" i="98"/>
  <c r="A6" i="98"/>
  <c r="A4" i="98"/>
  <c r="A3" i="98"/>
  <c r="F7" i="99"/>
  <c r="A7" i="99"/>
  <c r="A6" i="99"/>
  <c r="A4" i="99"/>
  <c r="A3" i="99"/>
  <c r="F7" i="100"/>
  <c r="A7" i="100"/>
  <c r="A6" i="100"/>
  <c r="A4" i="100"/>
  <c r="A3" i="100"/>
  <c r="F7" i="101"/>
  <c r="A7" i="101"/>
  <c r="A6" i="101"/>
  <c r="A4" i="101"/>
  <c r="A3" i="101"/>
  <c r="F7" i="102"/>
  <c r="A7" i="102"/>
  <c r="A6" i="102"/>
  <c r="A4" i="102"/>
  <c r="A3" i="102"/>
  <c r="F7" i="103"/>
  <c r="A7" i="103"/>
  <c r="A6" i="103"/>
  <c r="A4" i="103"/>
  <c r="A3" i="103"/>
  <c r="A7" i="104"/>
  <c r="A6" i="104"/>
  <c r="A4" i="104"/>
  <c r="A3" i="104"/>
  <c r="A7" i="105"/>
  <c r="A6" i="105"/>
  <c r="A4" i="105"/>
  <c r="A3" i="105"/>
  <c r="A7" i="106"/>
  <c r="A6" i="106"/>
  <c r="A4" i="106"/>
  <c r="A3" i="106"/>
  <c r="F7" i="107"/>
  <c r="A7" i="107"/>
  <c r="A6" i="107"/>
  <c r="A4" i="107"/>
  <c r="A3" i="107"/>
  <c r="F7" i="88"/>
  <c r="A7" i="88"/>
  <c r="A6" i="88"/>
  <c r="A4" i="88"/>
  <c r="A3" i="88"/>
  <c r="E17" i="107"/>
  <c r="H165" i="106"/>
  <c r="H164" i="106"/>
  <c r="H163" i="106"/>
  <c r="H17" i="106"/>
  <c r="G18" i="91"/>
  <c r="G20" i="91"/>
  <c r="G21" i="91"/>
  <c r="G22" i="91"/>
  <c r="G39" i="91"/>
  <c r="G45" i="91"/>
  <c r="G46" i="91"/>
  <c r="G47" i="91"/>
  <c r="G48" i="91"/>
  <c r="G33" i="91"/>
  <c r="G34" i="91"/>
  <c r="G26" i="91"/>
  <c r="G27" i="91"/>
  <c r="G28" i="91"/>
  <c r="G29" i="91"/>
  <c r="H45" i="104"/>
  <c r="H44" i="104"/>
  <c r="H43" i="104"/>
  <c r="H42" i="104"/>
  <c r="H41" i="104"/>
  <c r="H40" i="104"/>
  <c r="H39" i="104"/>
  <c r="H38" i="104"/>
  <c r="H37" i="104"/>
  <c r="H36" i="104"/>
  <c r="H35" i="104"/>
  <c r="H34" i="104"/>
  <c r="H33" i="104"/>
  <c r="H32" i="104"/>
  <c r="H31" i="104"/>
  <c r="H30" i="104"/>
  <c r="H29" i="104"/>
  <c r="H28" i="104"/>
  <c r="H27" i="104"/>
  <c r="H26" i="104"/>
  <c r="H25" i="104"/>
  <c r="H24" i="104"/>
  <c r="H23" i="104"/>
  <c r="H22" i="104"/>
  <c r="H21" i="104"/>
  <c r="H20" i="104"/>
  <c r="H19" i="104"/>
  <c r="H18" i="104"/>
  <c r="H17" i="104"/>
  <c r="B30" i="103"/>
  <c r="B29" i="103"/>
  <c r="B19" i="103"/>
  <c r="B28" i="103"/>
  <c r="D22" i="101"/>
  <c r="D17" i="100"/>
  <c r="D18" i="100"/>
  <c r="D16" i="98"/>
  <c r="D17" i="98"/>
  <c r="D18" i="98"/>
  <c r="B19" i="98"/>
  <c r="E16" i="97"/>
  <c r="E17" i="97"/>
  <c r="D18" i="97"/>
  <c r="C18" i="97"/>
  <c r="G39" i="96"/>
  <c r="G40" i="96"/>
  <c r="G41" i="96"/>
  <c r="G43" i="96"/>
  <c r="G44" i="96"/>
  <c r="G45" i="96"/>
  <c r="G47" i="96"/>
  <c r="G48" i="96"/>
  <c r="G49" i="96"/>
  <c r="G50" i="96"/>
  <c r="G51" i="96"/>
  <c r="E52" i="96"/>
  <c r="D39" i="96"/>
  <c r="H39" i="96" s="1"/>
  <c r="D40" i="96"/>
  <c r="D41" i="96"/>
  <c r="H41" i="96" s="1"/>
  <c r="D43" i="96"/>
  <c r="D44" i="96"/>
  <c r="D45" i="96"/>
  <c r="D47" i="96"/>
  <c r="D48" i="96"/>
  <c r="H48" i="96" s="1"/>
  <c r="D49" i="96"/>
  <c r="H49" i="96" s="1"/>
  <c r="D50" i="96"/>
  <c r="D51" i="96"/>
  <c r="H51" i="96" s="1"/>
  <c r="E29" i="96"/>
  <c r="E26" i="96"/>
  <c r="E21" i="96"/>
  <c r="B29" i="96"/>
  <c r="B26" i="96"/>
  <c r="B21" i="96"/>
  <c r="D27" i="96"/>
  <c r="G27" i="96"/>
  <c r="D28" i="96"/>
  <c r="G28" i="96"/>
  <c r="G23" i="96"/>
  <c r="G24" i="96"/>
  <c r="G25" i="96"/>
  <c r="G18" i="96"/>
  <c r="G19" i="96"/>
  <c r="G20" i="96"/>
  <c r="D23" i="96"/>
  <c r="D24" i="96"/>
  <c r="D25" i="96"/>
  <c r="D18" i="96"/>
  <c r="D19" i="96"/>
  <c r="D20" i="96"/>
  <c r="J49" i="95"/>
  <c r="J50" i="95"/>
  <c r="L50" i="95" s="1"/>
  <c r="J51" i="95"/>
  <c r="L51" i="95" s="1"/>
  <c r="I52" i="95"/>
  <c r="H52" i="95"/>
  <c r="E52" i="95"/>
  <c r="D49" i="95"/>
  <c r="G49" i="95" s="1"/>
  <c r="D50" i="95"/>
  <c r="G50" i="95" s="1"/>
  <c r="D51" i="95"/>
  <c r="G51" i="95" s="1"/>
  <c r="C52" i="95"/>
  <c r="B52" i="95"/>
  <c r="J44" i="95"/>
  <c r="L44" i="95" s="1"/>
  <c r="J45" i="95"/>
  <c r="L45" i="95" s="1"/>
  <c r="I46" i="95"/>
  <c r="E46" i="95"/>
  <c r="D44" i="95"/>
  <c r="D45" i="95"/>
  <c r="G45" i="95" s="1"/>
  <c r="C46" i="95"/>
  <c r="B46" i="95"/>
  <c r="J33" i="95"/>
  <c r="L33" i="95" s="1"/>
  <c r="J34" i="95"/>
  <c r="L34" i="95" s="1"/>
  <c r="J35" i="95"/>
  <c r="L35" i="95" s="1"/>
  <c r="J36" i="95"/>
  <c r="L36" i="95" s="1"/>
  <c r="J38" i="95"/>
  <c r="L38" i="95" s="1"/>
  <c r="J39" i="95"/>
  <c r="L39" i="95" s="1"/>
  <c r="J40" i="95"/>
  <c r="L40" i="95" s="1"/>
  <c r="I41" i="95"/>
  <c r="H41" i="95"/>
  <c r="E41" i="95"/>
  <c r="D33" i="95"/>
  <c r="G33" i="95" s="1"/>
  <c r="D34" i="95"/>
  <c r="D35" i="95"/>
  <c r="G35" i="95" s="1"/>
  <c r="D36" i="95"/>
  <c r="G36" i="95" s="1"/>
  <c r="D38" i="95"/>
  <c r="G38" i="95" s="1"/>
  <c r="D39" i="95"/>
  <c r="D40" i="95"/>
  <c r="G40" i="95" s="1"/>
  <c r="C41" i="95"/>
  <c r="B41" i="95"/>
  <c r="G39" i="95"/>
  <c r="G34" i="95"/>
  <c r="J26" i="95"/>
  <c r="L26" i="95" s="1"/>
  <c r="J27" i="95"/>
  <c r="L27" i="95" s="1"/>
  <c r="J28" i="95"/>
  <c r="L28" i="95" s="1"/>
  <c r="I29" i="95"/>
  <c r="H29" i="95"/>
  <c r="D26" i="95"/>
  <c r="G26" i="95" s="1"/>
  <c r="M26" i="95" s="1"/>
  <c r="D27" i="95"/>
  <c r="D28" i="95"/>
  <c r="G28" i="95" s="1"/>
  <c r="M28" i="95" s="1"/>
  <c r="E29" i="95"/>
  <c r="C29" i="95"/>
  <c r="B29" i="95"/>
  <c r="J19" i="95"/>
  <c r="L19" i="95" s="1"/>
  <c r="J20" i="95"/>
  <c r="L20" i="95" s="1"/>
  <c r="J21" i="95"/>
  <c r="L21" i="95" s="1"/>
  <c r="J22" i="95"/>
  <c r="L22" i="95" s="1"/>
  <c r="I23" i="95"/>
  <c r="H23" i="95"/>
  <c r="E23" i="95"/>
  <c r="D19" i="95"/>
  <c r="G19" i="95" s="1"/>
  <c r="D20" i="95"/>
  <c r="G20" i="95" s="1"/>
  <c r="D21" i="95"/>
  <c r="G21" i="95" s="1"/>
  <c r="D22" i="95"/>
  <c r="G22" i="95" s="1"/>
  <c r="C23" i="95"/>
  <c r="B23" i="95"/>
  <c r="J20" i="93"/>
  <c r="J21" i="93"/>
  <c r="J22" i="93"/>
  <c r="J23" i="93"/>
  <c r="J24" i="93"/>
  <c r="J25" i="93"/>
  <c r="J26" i="93"/>
  <c r="J27" i="93"/>
  <c r="J28" i="93"/>
  <c r="J29" i="93"/>
  <c r="J30" i="93"/>
  <c r="J32" i="93"/>
  <c r="J33" i="93"/>
  <c r="J34" i="93"/>
  <c r="J35" i="93"/>
  <c r="J36" i="93"/>
  <c r="J37" i="93"/>
  <c r="H38" i="93"/>
  <c r="G38" i="93"/>
  <c r="C38" i="93"/>
  <c r="B38" i="93"/>
  <c r="E37" i="93"/>
  <c r="E36" i="93"/>
  <c r="E35" i="93"/>
  <c r="E34" i="93"/>
  <c r="E33" i="93"/>
  <c r="E32" i="93"/>
  <c r="E30" i="93"/>
  <c r="E29" i="93"/>
  <c r="E28" i="93"/>
  <c r="E27" i="93"/>
  <c r="E26" i="93"/>
  <c r="E25" i="93"/>
  <c r="E24" i="93"/>
  <c r="E23" i="93"/>
  <c r="E22" i="93"/>
  <c r="E21" i="93"/>
  <c r="E20" i="93"/>
  <c r="D17" i="92"/>
  <c r="D18" i="92"/>
  <c r="D19" i="92"/>
  <c r="D20" i="92"/>
  <c r="D21" i="92"/>
  <c r="D22" i="92"/>
  <c r="C23" i="92"/>
  <c r="F49" i="91"/>
  <c r="C49" i="91"/>
  <c r="F35" i="91"/>
  <c r="C35" i="91"/>
  <c r="D34" i="91"/>
  <c r="D33" i="91"/>
  <c r="F30" i="91"/>
  <c r="C30" i="91"/>
  <c r="D29" i="91"/>
  <c r="D28" i="91"/>
  <c r="D27" i="91"/>
  <c r="D26" i="91"/>
  <c r="D22" i="91"/>
  <c r="D21" i="91"/>
  <c r="D20" i="91"/>
  <c r="D18" i="91"/>
  <c r="F137" i="90"/>
  <c r="C137" i="90"/>
  <c r="G136" i="90"/>
  <c r="D136" i="90"/>
  <c r="G135" i="90"/>
  <c r="G134" i="90"/>
  <c r="D135" i="90"/>
  <c r="D134" i="90"/>
  <c r="D137" i="90" s="1"/>
  <c r="F131" i="90"/>
  <c r="C131" i="90"/>
  <c r="G130" i="90"/>
  <c r="D130" i="90"/>
  <c r="G129" i="90"/>
  <c r="D129" i="90"/>
  <c r="G128" i="90"/>
  <c r="D128" i="90"/>
  <c r="G127" i="90"/>
  <c r="G126" i="90"/>
  <c r="D127" i="90"/>
  <c r="D126" i="90"/>
  <c r="F122" i="90"/>
  <c r="C122" i="90"/>
  <c r="G121" i="90"/>
  <c r="G120" i="90"/>
  <c r="G122" i="90" s="1"/>
  <c r="D121" i="90"/>
  <c r="D120" i="90"/>
  <c r="D122" i="90" s="1"/>
  <c r="F115" i="90"/>
  <c r="C115" i="90"/>
  <c r="G114" i="90"/>
  <c r="D114" i="90"/>
  <c r="G111" i="90"/>
  <c r="D111" i="90"/>
  <c r="G110" i="90"/>
  <c r="D110" i="90"/>
  <c r="G109" i="90"/>
  <c r="D109" i="90"/>
  <c r="G108" i="90"/>
  <c r="D108" i="90"/>
  <c r="F105" i="90"/>
  <c r="F117" i="90" s="1"/>
  <c r="C105" i="90"/>
  <c r="C117" i="90" s="1"/>
  <c r="G104" i="90"/>
  <c r="D104" i="90"/>
  <c r="G103" i="90"/>
  <c r="D103" i="90"/>
  <c r="G102" i="90"/>
  <c r="D102" i="90"/>
  <c r="G101" i="90"/>
  <c r="D101" i="90"/>
  <c r="G100" i="90"/>
  <c r="D100" i="90"/>
  <c r="G99" i="90"/>
  <c r="D99" i="90"/>
  <c r="G98" i="90"/>
  <c r="D98" i="90"/>
  <c r="G96" i="90"/>
  <c r="D96" i="90"/>
  <c r="G95" i="90"/>
  <c r="D95" i="90"/>
  <c r="G94" i="90"/>
  <c r="D94" i="90"/>
  <c r="G93" i="90"/>
  <c r="D93" i="90"/>
  <c r="G92" i="90"/>
  <c r="D92" i="90"/>
  <c r="G91" i="90"/>
  <c r="D91" i="90"/>
  <c r="F86" i="90"/>
  <c r="C86" i="90"/>
  <c r="G85" i="90"/>
  <c r="D85" i="90"/>
  <c r="G84" i="90"/>
  <c r="D84" i="90"/>
  <c r="G83" i="90"/>
  <c r="D83" i="90"/>
  <c r="G82" i="90"/>
  <c r="D82" i="90"/>
  <c r="G81" i="90"/>
  <c r="D81" i="90"/>
  <c r="G80" i="90"/>
  <c r="D80" i="90"/>
  <c r="G79" i="90"/>
  <c r="D79" i="90"/>
  <c r="G78" i="90"/>
  <c r="D78" i="90"/>
  <c r="G77" i="90"/>
  <c r="D77" i="90"/>
  <c r="G75" i="90"/>
  <c r="D75" i="90"/>
  <c r="G74" i="90"/>
  <c r="D74" i="90"/>
  <c r="G73" i="90"/>
  <c r="D73" i="90"/>
  <c r="G72" i="90"/>
  <c r="D72" i="90"/>
  <c r="G70" i="90"/>
  <c r="D70" i="90"/>
  <c r="G69" i="90"/>
  <c r="G68" i="90"/>
  <c r="G86" i="90" s="1"/>
  <c r="D69" i="90"/>
  <c r="D68" i="90"/>
  <c r="F63" i="90"/>
  <c r="C63" i="90"/>
  <c r="G62" i="90"/>
  <c r="G61" i="90"/>
  <c r="D62" i="90"/>
  <c r="D61" i="90"/>
  <c r="G49" i="90"/>
  <c r="G50" i="90"/>
  <c r="G51" i="90"/>
  <c r="G52" i="90"/>
  <c r="G53" i="90"/>
  <c r="G54" i="90"/>
  <c r="G55" i="90"/>
  <c r="G56" i="90"/>
  <c r="F57" i="90"/>
  <c r="C57" i="90"/>
  <c r="D56" i="90"/>
  <c r="D55" i="90"/>
  <c r="D54" i="90"/>
  <c r="D53" i="90"/>
  <c r="D52" i="90"/>
  <c r="D51" i="90"/>
  <c r="D49" i="90"/>
  <c r="D50" i="90"/>
  <c r="F44" i="90"/>
  <c r="C44" i="90"/>
  <c r="G43" i="90"/>
  <c r="D43" i="90"/>
  <c r="G42" i="90"/>
  <c r="D42" i="90"/>
  <c r="G41" i="90"/>
  <c r="G40" i="90"/>
  <c r="D41" i="90"/>
  <c r="D40" i="90"/>
  <c r="F22" i="90"/>
  <c r="G35" i="90"/>
  <c r="D35" i="90"/>
  <c r="G34" i="90"/>
  <c r="D34" i="90"/>
  <c r="G33" i="90"/>
  <c r="D33" i="90"/>
  <c r="G32" i="90"/>
  <c r="D32" i="90"/>
  <c r="G31" i="90"/>
  <c r="D31" i="90"/>
  <c r="G30" i="90"/>
  <c r="D30" i="90"/>
  <c r="G29" i="90"/>
  <c r="D29" i="90"/>
  <c r="G28" i="90"/>
  <c r="D28" i="90"/>
  <c r="G27" i="90"/>
  <c r="D27" i="90"/>
  <c r="G26" i="90"/>
  <c r="D26" i="90"/>
  <c r="G17" i="90"/>
  <c r="G18" i="90"/>
  <c r="G19" i="90"/>
  <c r="G20" i="90"/>
  <c r="G21" i="90"/>
  <c r="C22" i="90"/>
  <c r="D21" i="90"/>
  <c r="D20" i="90"/>
  <c r="D19" i="90"/>
  <c r="D18" i="90"/>
  <c r="D17" i="90"/>
  <c r="D90" i="89"/>
  <c r="E18" i="107" s="1"/>
  <c r="D64" i="89"/>
  <c r="D63" i="89"/>
  <c r="D58" i="89"/>
  <c r="D44" i="89"/>
  <c r="D16" i="89"/>
  <c r="Q23" i="30"/>
  <c r="E26" i="29" s="1"/>
  <c r="F26" i="29" s="1"/>
  <c r="Q26" i="30"/>
  <c r="E29" i="29" s="1"/>
  <c r="F29" i="29" s="1"/>
  <c r="Q66" i="30"/>
  <c r="E71" i="29" s="1"/>
  <c r="F71" i="29" s="1"/>
  <c r="Q67" i="30"/>
  <c r="E72" i="29" s="1"/>
  <c r="F72" i="29" s="1"/>
  <c r="Q85" i="30"/>
  <c r="E90" i="29" s="1"/>
  <c r="F31" i="31" s="1"/>
  <c r="Q94" i="30"/>
  <c r="E99" i="29" s="1"/>
  <c r="F99" i="29" s="1"/>
  <c r="Q96" i="30"/>
  <c r="E101" i="29" s="1"/>
  <c r="F30" i="31" s="1"/>
  <c r="Q48" i="30"/>
  <c r="E51" i="29" s="1"/>
  <c r="F51" i="29" s="1"/>
  <c r="Q49" i="30"/>
  <c r="E52" i="29" s="1"/>
  <c r="F52" i="29" s="1"/>
  <c r="Q50" i="30"/>
  <c r="E53" i="29" s="1"/>
  <c r="F53" i="29" s="1"/>
  <c r="Q51" i="30"/>
  <c r="E54" i="29" s="1"/>
  <c r="F54" i="29" s="1"/>
  <c r="Q47" i="30"/>
  <c r="E50" i="29" s="1"/>
  <c r="F50" i="29" s="1"/>
  <c r="Q40" i="30"/>
  <c r="E43" i="29" s="1"/>
  <c r="F43" i="29" s="1"/>
  <c r="Q41" i="30"/>
  <c r="E44" i="29" s="1"/>
  <c r="F44" i="29" s="1"/>
  <c r="Q42" i="30"/>
  <c r="E45" i="29" s="1"/>
  <c r="F45" i="29" s="1"/>
  <c r="Q43" i="30"/>
  <c r="E46" i="29" s="1"/>
  <c r="F46" i="29" s="1"/>
  <c r="Q44" i="30"/>
  <c r="E47" i="29" s="1"/>
  <c r="F47" i="29" s="1"/>
  <c r="Q39" i="30"/>
  <c r="E42" i="29" s="1"/>
  <c r="F42" i="29" s="1"/>
  <c r="D52" i="30"/>
  <c r="E52" i="30"/>
  <c r="F52" i="30"/>
  <c r="G52" i="30"/>
  <c r="H52" i="30"/>
  <c r="I52" i="30"/>
  <c r="J52" i="30"/>
  <c r="J61" i="30"/>
  <c r="J69" i="30"/>
  <c r="K52" i="30"/>
  <c r="R52" i="30"/>
  <c r="D55" i="29"/>
  <c r="D48" i="29"/>
  <c r="D35" i="29"/>
  <c r="F23" i="24"/>
  <c r="E25" i="82" s="1"/>
  <c r="F22" i="24"/>
  <c r="E23" i="82" s="1"/>
  <c r="F21" i="24"/>
  <c r="E21" i="82" s="1"/>
  <c r="F18" i="24"/>
  <c r="E17" i="82" s="1"/>
  <c r="F15" i="24"/>
  <c r="E13" i="82" s="1"/>
  <c r="C37" i="30"/>
  <c r="C61" i="30"/>
  <c r="C69" i="30"/>
  <c r="C75" i="30"/>
  <c r="R45" i="30"/>
  <c r="D69" i="30"/>
  <c r="D61" i="30"/>
  <c r="E69" i="30"/>
  <c r="F69" i="30"/>
  <c r="G69" i="30"/>
  <c r="H69" i="30"/>
  <c r="K69" i="30"/>
  <c r="Q65" i="30"/>
  <c r="E70" i="29" s="1"/>
  <c r="F70" i="29" s="1"/>
  <c r="U53" i="87"/>
  <c r="U27" i="87"/>
  <c r="U29" i="87" s="1"/>
  <c r="F24" i="83"/>
  <c r="F26" i="83" s="1"/>
  <c r="T14" i="87"/>
  <c r="U14" i="87" s="1"/>
  <c r="A7" i="87"/>
  <c r="A6" i="87"/>
  <c r="A3" i="87"/>
  <c r="G46" i="83"/>
  <c r="E48" i="87" s="1"/>
  <c r="T48" i="87" s="1"/>
  <c r="E35" i="87"/>
  <c r="T35" i="87" s="1"/>
  <c r="E33" i="87"/>
  <c r="T33" i="87" s="1"/>
  <c r="G28" i="83"/>
  <c r="E31" i="87" s="1"/>
  <c r="T31" i="87" s="1"/>
  <c r="G25" i="83"/>
  <c r="E28" i="87" s="1"/>
  <c r="T28" i="87" s="1"/>
  <c r="G18" i="83"/>
  <c r="G19" i="83"/>
  <c r="E22" i="87" s="1"/>
  <c r="T22" i="87" s="1"/>
  <c r="G20" i="83"/>
  <c r="E23" i="87" s="1"/>
  <c r="T23" i="87" s="1"/>
  <c r="G21" i="83"/>
  <c r="E24" i="87" s="1"/>
  <c r="T24" i="87" s="1"/>
  <c r="G22" i="83"/>
  <c r="E25" i="87" s="1"/>
  <c r="T25" i="87" s="1"/>
  <c r="G23" i="83"/>
  <c r="E26" i="87" s="1"/>
  <c r="T26" i="87" s="1"/>
  <c r="G16" i="83"/>
  <c r="E19" i="87" s="1"/>
  <c r="A3" i="82"/>
  <c r="A7" i="86"/>
  <c r="A6" i="86"/>
  <c r="A4" i="86"/>
  <c r="A3" i="86"/>
  <c r="G86" i="81"/>
  <c r="H97" i="80"/>
  <c r="D51" i="79"/>
  <c r="F43" i="76"/>
  <c r="G51" i="75"/>
  <c r="G51" i="74"/>
  <c r="G51" i="73"/>
  <c r="G51" i="72"/>
  <c r="G71" i="71"/>
  <c r="G51" i="70"/>
  <c r="G51" i="69"/>
  <c r="G50" i="68"/>
  <c r="G51" i="67"/>
  <c r="G51" i="66"/>
  <c r="G51" i="65"/>
  <c r="G51" i="64"/>
  <c r="G71" i="63"/>
  <c r="G51" i="62"/>
  <c r="G51" i="61"/>
  <c r="G50" i="60"/>
  <c r="R61" i="57"/>
  <c r="P64" i="56"/>
  <c r="P64" i="55"/>
  <c r="G108" i="29"/>
  <c r="D85" i="38"/>
  <c r="F61" i="36"/>
  <c r="H95" i="33"/>
  <c r="G75" i="32"/>
  <c r="H72" i="31"/>
  <c r="J55" i="83"/>
  <c r="F67" i="28"/>
  <c r="R59" i="27"/>
  <c r="F96" i="26"/>
  <c r="E79" i="25"/>
  <c r="F81" i="24"/>
  <c r="K40" i="23"/>
  <c r="D56" i="22"/>
  <c r="E38" i="59"/>
  <c r="I64" i="21"/>
  <c r="H50" i="20"/>
  <c r="G66" i="19"/>
  <c r="E45" i="18"/>
  <c r="D33" i="17"/>
  <c r="F49" i="16"/>
  <c r="F55" i="15"/>
  <c r="E61" i="14"/>
  <c r="E60" i="13"/>
  <c r="G57" i="12"/>
  <c r="H77" i="11"/>
  <c r="H74" i="10"/>
  <c r="F50" i="9"/>
  <c r="E51" i="8"/>
  <c r="E79" i="7"/>
  <c r="H63" i="6"/>
  <c r="F53" i="5"/>
  <c r="C39" i="77"/>
  <c r="D58" i="25"/>
  <c r="D43" i="25"/>
  <c r="D27" i="25"/>
  <c r="D32" i="25" s="1"/>
  <c r="D18" i="25"/>
  <c r="D21" i="25" s="1"/>
  <c r="D23" i="25" s="1"/>
  <c r="E18" i="25"/>
  <c r="E21" i="25" s="1"/>
  <c r="E23" i="25" s="1"/>
  <c r="A3" i="5"/>
  <c r="D14" i="5" s="1"/>
  <c r="A3" i="3"/>
  <c r="Q95" i="30"/>
  <c r="G48" i="83"/>
  <c r="E50" i="87" s="1"/>
  <c r="T50" i="87" s="1"/>
  <c r="G47" i="83"/>
  <c r="E49" i="87" s="1"/>
  <c r="T49" i="87" s="1"/>
  <c r="A7" i="83"/>
  <c r="A6" i="83"/>
  <c r="A3" i="83"/>
  <c r="D17" i="79"/>
  <c r="G25" i="20"/>
  <c r="F25" i="20"/>
  <c r="E36" i="13"/>
  <c r="A2" i="2"/>
  <c r="A4" i="83" s="1"/>
  <c r="F53" i="80"/>
  <c r="G23" i="81"/>
  <c r="G17" i="81"/>
  <c r="G37" i="80"/>
  <c r="G26" i="80"/>
  <c r="F51" i="80"/>
  <c r="E43" i="25"/>
  <c r="F29" i="80"/>
  <c r="F25" i="80"/>
  <c r="F24" i="80"/>
  <c r="F20" i="80"/>
  <c r="F19" i="80"/>
  <c r="F18" i="80"/>
  <c r="F14" i="80"/>
  <c r="F15" i="80"/>
  <c r="F67" i="80"/>
  <c r="F41" i="80"/>
  <c r="F40" i="80"/>
  <c r="F30" i="80"/>
  <c r="F31" i="80"/>
  <c r="F32" i="80"/>
  <c r="F33" i="80"/>
  <c r="F34" i="80"/>
  <c r="F36" i="80"/>
  <c r="F56" i="81"/>
  <c r="F57" i="81"/>
  <c r="F58" i="81"/>
  <c r="F59" i="81"/>
  <c r="F60" i="81"/>
  <c r="F55" i="81"/>
  <c r="F44" i="81"/>
  <c r="F45" i="81"/>
  <c r="F43" i="81"/>
  <c r="F33" i="81"/>
  <c r="F32" i="81"/>
  <c r="F26" i="81"/>
  <c r="F27" i="81"/>
  <c r="F20" i="81"/>
  <c r="F21" i="81"/>
  <c r="F16" i="81"/>
  <c r="I83" i="81"/>
  <c r="B19" i="60"/>
  <c r="P40" i="27"/>
  <c r="R40" i="27" s="1"/>
  <c r="E68" i="81"/>
  <c r="E40" i="81"/>
  <c r="D42" i="79"/>
  <c r="D49" i="79" s="1"/>
  <c r="C42" i="79"/>
  <c r="C49" i="79" s="1"/>
  <c r="E52" i="32" s="1"/>
  <c r="D21" i="79"/>
  <c r="S29" i="58"/>
  <c r="D39" i="58"/>
  <c r="S35" i="58"/>
  <c r="S36" i="58"/>
  <c r="S37" i="58"/>
  <c r="S38" i="58"/>
  <c r="S34" i="58"/>
  <c r="S27" i="58"/>
  <c r="S25" i="58"/>
  <c r="S23" i="58"/>
  <c r="S21" i="58"/>
  <c r="S19" i="58"/>
  <c r="S17" i="58"/>
  <c r="Q15" i="57"/>
  <c r="Q20" i="57"/>
  <c r="Q14" i="57"/>
  <c r="C30" i="36"/>
  <c r="C59" i="36" s="1"/>
  <c r="E15" i="36"/>
  <c r="F86" i="33"/>
  <c r="F91" i="33" s="1"/>
  <c r="H86" i="33"/>
  <c r="H91" i="33" s="1"/>
  <c r="F79" i="33"/>
  <c r="G49" i="33"/>
  <c r="G50" i="33"/>
  <c r="G51" i="33"/>
  <c r="G69" i="33"/>
  <c r="Q71" i="30"/>
  <c r="E76" i="29" s="1"/>
  <c r="F76" i="29" s="1"/>
  <c r="Q63" i="30"/>
  <c r="E68" i="29" s="1"/>
  <c r="F17" i="31" s="1"/>
  <c r="Q34" i="30"/>
  <c r="E37" i="29" s="1"/>
  <c r="F37" i="29" s="1"/>
  <c r="Q68" i="30"/>
  <c r="E73" i="29" s="1"/>
  <c r="F73" i="29" s="1"/>
  <c r="P37" i="27"/>
  <c r="R37" i="27" s="1"/>
  <c r="D66" i="29"/>
  <c r="E18" i="31" s="1"/>
  <c r="D40" i="29"/>
  <c r="D74" i="29"/>
  <c r="E14" i="31" s="1"/>
  <c r="E29" i="81"/>
  <c r="E23" i="81"/>
  <c r="F78" i="81"/>
  <c r="F74" i="81"/>
  <c r="F73" i="81"/>
  <c r="F71" i="81"/>
  <c r="F19" i="81"/>
  <c r="F15" i="81"/>
  <c r="E17" i="81"/>
  <c r="E89" i="80"/>
  <c r="E86" i="80"/>
  <c r="E87" i="80"/>
  <c r="E85" i="80"/>
  <c r="E26" i="80"/>
  <c r="E21" i="80"/>
  <c r="E16" i="80"/>
  <c r="A7" i="76"/>
  <c r="A6" i="76"/>
  <c r="A4" i="76"/>
  <c r="A3" i="76"/>
  <c r="B30" i="76"/>
  <c r="C30" i="76" s="1"/>
  <c r="D30" i="76" s="1"/>
  <c r="E30" i="76" s="1"/>
  <c r="F30" i="76" s="1"/>
  <c r="B14" i="76"/>
  <c r="C14" i="76" s="1"/>
  <c r="D14" i="76" s="1"/>
  <c r="E14" i="76" s="1"/>
  <c r="F14" i="76" s="1"/>
  <c r="E58" i="25"/>
  <c r="E27" i="25"/>
  <c r="E32" i="25" s="1"/>
  <c r="C49" i="71"/>
  <c r="F49" i="71"/>
  <c r="D37" i="68"/>
  <c r="D38" i="68"/>
  <c r="D39" i="68"/>
  <c r="D40" i="68"/>
  <c r="D41" i="68"/>
  <c r="D42" i="68"/>
  <c r="D43" i="68"/>
  <c r="D44" i="68"/>
  <c r="D45" i="68"/>
  <c r="D46" i="68"/>
  <c r="D47" i="68"/>
  <c r="D36" i="68"/>
  <c r="C47" i="68"/>
  <c r="C46" i="68"/>
  <c r="C45" i="68"/>
  <c r="C44" i="68"/>
  <c r="C43" i="68"/>
  <c r="C42" i="68"/>
  <c r="C41" i="68"/>
  <c r="C40" i="68"/>
  <c r="C39" i="68"/>
  <c r="C38" i="68"/>
  <c r="C37" i="68"/>
  <c r="C36" i="68"/>
  <c r="C28" i="68"/>
  <c r="D28" i="68"/>
  <c r="E28" i="68"/>
  <c r="F28" i="68"/>
  <c r="G28" i="68"/>
  <c r="C27" i="68"/>
  <c r="D27" i="68"/>
  <c r="E27" i="68"/>
  <c r="F27" i="68"/>
  <c r="G27" i="68"/>
  <c r="C26" i="68"/>
  <c r="D26" i="68"/>
  <c r="E26" i="68"/>
  <c r="F26" i="68"/>
  <c r="G26" i="68"/>
  <c r="G25" i="68"/>
  <c r="C25" i="68"/>
  <c r="D25" i="68"/>
  <c r="E25" i="68"/>
  <c r="F25" i="68"/>
  <c r="C24" i="68"/>
  <c r="D24" i="68"/>
  <c r="E24" i="68"/>
  <c r="F24" i="68"/>
  <c r="G24" i="68"/>
  <c r="C23" i="68"/>
  <c r="D23" i="68"/>
  <c r="E23" i="68"/>
  <c r="F23" i="68"/>
  <c r="G23" i="68"/>
  <c r="C22" i="68"/>
  <c r="D22" i="68"/>
  <c r="E22" i="68"/>
  <c r="F22" i="68"/>
  <c r="G22" i="68"/>
  <c r="B28" i="68"/>
  <c r="B27" i="68"/>
  <c r="B26" i="68"/>
  <c r="B25" i="68"/>
  <c r="B24" i="68"/>
  <c r="B23" i="68"/>
  <c r="B22" i="68"/>
  <c r="C21" i="68"/>
  <c r="D21" i="68"/>
  <c r="E21" i="68"/>
  <c r="F21" i="68"/>
  <c r="G21" i="68"/>
  <c r="B21" i="68"/>
  <c r="C20" i="68"/>
  <c r="D20" i="68"/>
  <c r="E20" i="68"/>
  <c r="F20" i="68"/>
  <c r="G20" i="68"/>
  <c r="C19" i="68"/>
  <c r="D19" i="68"/>
  <c r="E19" i="68"/>
  <c r="F19" i="68"/>
  <c r="G19" i="68"/>
  <c r="B20" i="68"/>
  <c r="B19" i="68"/>
  <c r="C18" i="68"/>
  <c r="D18" i="68"/>
  <c r="E18" i="68"/>
  <c r="F18" i="68"/>
  <c r="G18" i="68"/>
  <c r="B18" i="68"/>
  <c r="G17" i="68"/>
  <c r="F17" i="68"/>
  <c r="E17" i="68"/>
  <c r="D17" i="68"/>
  <c r="C17" i="68"/>
  <c r="B17" i="68"/>
  <c r="E29" i="63"/>
  <c r="C29" i="63"/>
  <c r="E35" i="55" s="1"/>
  <c r="B29" i="63"/>
  <c r="F49" i="63"/>
  <c r="C49" i="63"/>
  <c r="G37" i="60"/>
  <c r="G38" i="60"/>
  <c r="G39" i="60"/>
  <c r="G40" i="60"/>
  <c r="G41" i="60"/>
  <c r="G42" i="60"/>
  <c r="G43" i="60"/>
  <c r="G44" i="60"/>
  <c r="G45" i="60"/>
  <c r="G46" i="60"/>
  <c r="G47" i="60"/>
  <c r="G36" i="60"/>
  <c r="F39" i="60"/>
  <c r="F40" i="60"/>
  <c r="F41" i="60"/>
  <c r="F42" i="60"/>
  <c r="F43" i="60"/>
  <c r="F44" i="60"/>
  <c r="F45" i="60"/>
  <c r="F46" i="60"/>
  <c r="F47" i="60"/>
  <c r="F38" i="60"/>
  <c r="F37" i="60"/>
  <c r="F36" i="60"/>
  <c r="D47" i="60"/>
  <c r="D46" i="60"/>
  <c r="D45" i="60"/>
  <c r="D44" i="60"/>
  <c r="D43" i="60"/>
  <c r="D42" i="60"/>
  <c r="D41" i="60"/>
  <c r="D40" i="60"/>
  <c r="D39" i="60"/>
  <c r="D38" i="60"/>
  <c r="D37" i="60"/>
  <c r="D36" i="60"/>
  <c r="C47" i="60"/>
  <c r="C46" i="60"/>
  <c r="C45" i="60"/>
  <c r="C44" i="60"/>
  <c r="C43" i="60"/>
  <c r="C42" i="60"/>
  <c r="C41" i="60"/>
  <c r="C40" i="60"/>
  <c r="C39" i="60"/>
  <c r="C38" i="60"/>
  <c r="C37" i="60"/>
  <c r="C36" i="60"/>
  <c r="A4" i="25"/>
  <c r="A4" i="26"/>
  <c r="A4" i="27"/>
  <c r="A4" i="28"/>
  <c r="A4" i="29"/>
  <c r="Q24" i="30"/>
  <c r="E27" i="29" s="1"/>
  <c r="F27" i="29" s="1"/>
  <c r="R69" i="30"/>
  <c r="A4" i="38"/>
  <c r="A4" i="60"/>
  <c r="A4" i="61"/>
  <c r="A4" i="62"/>
  <c r="A4" i="63"/>
  <c r="A4" i="64"/>
  <c r="A4" i="65"/>
  <c r="A4" i="66"/>
  <c r="A4" i="67"/>
  <c r="A4" i="68"/>
  <c r="A4" i="69"/>
  <c r="A4" i="70"/>
  <c r="A4" i="71"/>
  <c r="A4" i="72"/>
  <c r="A4" i="73"/>
  <c r="A4" i="74"/>
  <c r="A4" i="75"/>
  <c r="A4" i="79"/>
  <c r="A4" i="80"/>
  <c r="A4" i="81"/>
  <c r="A4" i="82"/>
  <c r="G87" i="33"/>
  <c r="G75" i="33"/>
  <c r="G77" i="33"/>
  <c r="G78" i="33"/>
  <c r="G52" i="33"/>
  <c r="F58" i="32"/>
  <c r="F59" i="32"/>
  <c r="F57" i="32"/>
  <c r="F60" i="32"/>
  <c r="E69" i="32"/>
  <c r="A4" i="33"/>
  <c r="A4" i="32"/>
  <c r="A4" i="31"/>
  <c r="F47" i="32"/>
  <c r="F46" i="32"/>
  <c r="F45" i="32"/>
  <c r="A4" i="77"/>
  <c r="A4" i="59"/>
  <c r="Q58" i="57"/>
  <c r="Q55" i="57"/>
  <c r="Q53" i="57"/>
  <c r="Q43" i="57"/>
  <c r="Q42" i="57"/>
  <c r="Q36" i="57"/>
  <c r="S41" i="58"/>
  <c r="S40" i="58"/>
  <c r="D31" i="58"/>
  <c r="A4" i="58"/>
  <c r="A4" i="57"/>
  <c r="A4" i="56"/>
  <c r="A4" i="55"/>
  <c r="F57" i="36"/>
  <c r="F30" i="36"/>
  <c r="H50" i="31" s="1"/>
  <c r="D57" i="36"/>
  <c r="F58" i="31" s="1"/>
  <c r="D30" i="36"/>
  <c r="F50" i="31" s="1"/>
  <c r="A4" i="36"/>
  <c r="A3" i="36"/>
  <c r="A7" i="36"/>
  <c r="A6" i="36"/>
  <c r="E29" i="36"/>
  <c r="E28" i="36"/>
  <c r="E27" i="36"/>
  <c r="E26" i="36"/>
  <c r="E25" i="36"/>
  <c r="E24" i="36"/>
  <c r="E23" i="36"/>
  <c r="E22" i="36"/>
  <c r="E21" i="36"/>
  <c r="E20" i="36"/>
  <c r="E19" i="36"/>
  <c r="E18" i="36"/>
  <c r="E17" i="36"/>
  <c r="E16" i="36"/>
  <c r="J26" i="23"/>
  <c r="K37" i="23"/>
  <c r="I31" i="23"/>
  <c r="K31" i="23" s="1"/>
  <c r="I32" i="23"/>
  <c r="K32" i="23" s="1"/>
  <c r="I33" i="23"/>
  <c r="K33" i="23" s="1"/>
  <c r="I34" i="23"/>
  <c r="K34" i="23" s="1"/>
  <c r="I35" i="23"/>
  <c r="K35" i="23" s="1"/>
  <c r="I36" i="23"/>
  <c r="K36" i="23" s="1"/>
  <c r="I30" i="23"/>
  <c r="K30" i="23" s="1"/>
  <c r="K25" i="23"/>
  <c r="I18" i="23"/>
  <c r="K18" i="23" s="1"/>
  <c r="I19" i="23"/>
  <c r="K19" i="23" s="1"/>
  <c r="I20" i="23"/>
  <c r="K20" i="23" s="1"/>
  <c r="I21" i="23"/>
  <c r="K21" i="23" s="1"/>
  <c r="I22" i="23"/>
  <c r="K22" i="23" s="1"/>
  <c r="I23" i="23"/>
  <c r="K23" i="23" s="1"/>
  <c r="I24" i="23"/>
  <c r="K24" i="23" s="1"/>
  <c r="I17" i="23"/>
  <c r="J38" i="23"/>
  <c r="G38" i="23"/>
  <c r="F38" i="23"/>
  <c r="G26" i="23"/>
  <c r="F26" i="23"/>
  <c r="E26" i="23"/>
  <c r="C26" i="23"/>
  <c r="A4" i="24"/>
  <c r="A7" i="23"/>
  <c r="A6" i="23"/>
  <c r="A4" i="23"/>
  <c r="A3" i="23"/>
  <c r="A4" i="22"/>
  <c r="A4" i="21"/>
  <c r="A4" i="20"/>
  <c r="A4" i="19"/>
  <c r="A4" i="18"/>
  <c r="A4" i="17"/>
  <c r="A4" i="16"/>
  <c r="A4" i="15"/>
  <c r="A4" i="14"/>
  <c r="A4" i="13"/>
  <c r="A4" i="12"/>
  <c r="A4" i="11"/>
  <c r="A4" i="10"/>
  <c r="A4" i="9"/>
  <c r="A4" i="8"/>
  <c r="A4" i="7"/>
  <c r="A4" i="6"/>
  <c r="A4" i="5"/>
  <c r="A4" i="3"/>
  <c r="A3" i="24"/>
  <c r="A6" i="24"/>
  <c r="A7" i="24"/>
  <c r="E13" i="24"/>
  <c r="F13" i="24" s="1"/>
  <c r="F88" i="80"/>
  <c r="F94" i="80" s="1"/>
  <c r="D88" i="80"/>
  <c r="D94" i="80" s="1"/>
  <c r="E53" i="32" s="1"/>
  <c r="P42" i="27"/>
  <c r="R42" i="27" s="1"/>
  <c r="P41" i="27"/>
  <c r="R41" i="27" s="1"/>
  <c r="P27" i="27"/>
  <c r="R27" i="27" s="1"/>
  <c r="P26" i="27"/>
  <c r="P33" i="27"/>
  <c r="R33" i="27" s="1"/>
  <c r="P34" i="27"/>
  <c r="R34" i="27" s="1"/>
  <c r="P36" i="27"/>
  <c r="R36" i="27" s="1"/>
  <c r="P38" i="27"/>
  <c r="R38" i="27" s="1"/>
  <c r="E16" i="59"/>
  <c r="D16" i="59"/>
  <c r="C16" i="59"/>
  <c r="B16" i="59"/>
  <c r="E36" i="59"/>
  <c r="C27" i="6"/>
  <c r="A7" i="6"/>
  <c r="A6" i="6"/>
  <c r="A3" i="6"/>
  <c r="F16" i="6" s="1"/>
  <c r="G67" i="33"/>
  <c r="A7" i="29"/>
  <c r="D12" i="29"/>
  <c r="H30" i="21"/>
  <c r="G30" i="21"/>
  <c r="F30" i="21"/>
  <c r="E30" i="21"/>
  <c r="I30" i="21"/>
  <c r="A3" i="7"/>
  <c r="A6" i="7"/>
  <c r="A7" i="7"/>
  <c r="E7" i="7"/>
  <c r="B37" i="5"/>
  <c r="A7" i="5"/>
  <c r="A6" i="5"/>
  <c r="A3" i="20"/>
  <c r="A6" i="20"/>
  <c r="A7" i="20"/>
  <c r="E28" i="20"/>
  <c r="G28" i="20" s="1"/>
  <c r="G74" i="29"/>
  <c r="H14" i="31" s="1"/>
  <c r="F71" i="32"/>
  <c r="G85" i="33"/>
  <c r="G82" i="33"/>
  <c r="G68" i="33"/>
  <c r="G71" i="33"/>
  <c r="G72" i="33"/>
  <c r="G43" i="33"/>
  <c r="G35" i="33"/>
  <c r="G34" i="33" s="1"/>
  <c r="G22" i="33"/>
  <c r="G21" i="33"/>
  <c r="G20" i="33"/>
  <c r="G19" i="33"/>
  <c r="Q25" i="30"/>
  <c r="E28" i="29" s="1"/>
  <c r="F28" i="29" s="1"/>
  <c r="Q27" i="30"/>
  <c r="E30" i="29" s="1"/>
  <c r="F30" i="29" s="1"/>
  <c r="Q29" i="30"/>
  <c r="E32" i="29" s="1"/>
  <c r="F32" i="29" s="1"/>
  <c r="Q31" i="30"/>
  <c r="E34" i="29" s="1"/>
  <c r="F34" i="29" s="1"/>
  <c r="D12" i="25"/>
  <c r="E12" i="25" s="1"/>
  <c r="A3" i="25"/>
  <c r="A6" i="25"/>
  <c r="A7" i="25"/>
  <c r="D80" i="29"/>
  <c r="E20" i="31" s="1"/>
  <c r="E21" i="31"/>
  <c r="D88" i="29"/>
  <c r="G66" i="29"/>
  <c r="H18" i="31" s="1"/>
  <c r="G80" i="29"/>
  <c r="H20" i="31" s="1"/>
  <c r="G88" i="29"/>
  <c r="Q35" i="30"/>
  <c r="E38" i="29" s="1"/>
  <c r="F38" i="29" s="1"/>
  <c r="Q36" i="30"/>
  <c r="E39" i="29" s="1"/>
  <c r="F39" i="29" s="1"/>
  <c r="F81" i="26"/>
  <c r="F94" i="26" s="1"/>
  <c r="D48" i="27"/>
  <c r="E48" i="27" s="1"/>
  <c r="A7" i="27"/>
  <c r="A6" i="27"/>
  <c r="A3" i="27"/>
  <c r="A7" i="26"/>
  <c r="A6" i="26"/>
  <c r="A3" i="26"/>
  <c r="D16" i="80"/>
  <c r="D21" i="80"/>
  <c r="D26" i="80"/>
  <c r="D37" i="80"/>
  <c r="C17" i="60"/>
  <c r="C18" i="60"/>
  <c r="C19" i="60"/>
  <c r="C20" i="60"/>
  <c r="C21" i="60"/>
  <c r="C22" i="60"/>
  <c r="C23" i="60"/>
  <c r="C24" i="60"/>
  <c r="C25" i="60"/>
  <c r="C26" i="60"/>
  <c r="C27" i="60"/>
  <c r="C28" i="60"/>
  <c r="F18" i="60"/>
  <c r="F19" i="60"/>
  <c r="F20" i="60"/>
  <c r="F21" i="60"/>
  <c r="F22" i="60"/>
  <c r="F23" i="60"/>
  <c r="F24" i="60"/>
  <c r="F25" i="60"/>
  <c r="F26" i="60"/>
  <c r="F27" i="60"/>
  <c r="F28" i="60"/>
  <c r="G17" i="60"/>
  <c r="G18" i="60"/>
  <c r="G19" i="60"/>
  <c r="G20" i="60"/>
  <c r="G21" i="60"/>
  <c r="G22" i="60"/>
  <c r="G23" i="60"/>
  <c r="G24" i="60"/>
  <c r="G25" i="60"/>
  <c r="G26" i="60"/>
  <c r="G27" i="60"/>
  <c r="G28" i="60"/>
  <c r="E56" i="32"/>
  <c r="G64" i="31"/>
  <c r="G43" i="31"/>
  <c r="G44" i="31"/>
  <c r="G45" i="31"/>
  <c r="G46" i="31"/>
  <c r="G47" i="31"/>
  <c r="G48" i="31"/>
  <c r="G49" i="31"/>
  <c r="G51" i="31"/>
  <c r="G53" i="31"/>
  <c r="G54" i="31"/>
  <c r="G55" i="31"/>
  <c r="G56" i="31"/>
  <c r="A7" i="9"/>
  <c r="A6" i="9"/>
  <c r="A3" i="9"/>
  <c r="G69" i="32"/>
  <c r="F66" i="32"/>
  <c r="G56" i="32"/>
  <c r="G49" i="32"/>
  <c r="E12" i="32"/>
  <c r="A7" i="32"/>
  <c r="A6" i="32"/>
  <c r="A3" i="32"/>
  <c r="O11" i="55"/>
  <c r="P11" i="55" s="1"/>
  <c r="A7" i="55"/>
  <c r="A6" i="55"/>
  <c r="A3" i="55"/>
  <c r="G80" i="81"/>
  <c r="D17" i="81"/>
  <c r="D80" i="81"/>
  <c r="A7" i="82"/>
  <c r="A6" i="82"/>
  <c r="A7" i="81"/>
  <c r="A6" i="81"/>
  <c r="A7" i="80"/>
  <c r="A6" i="80"/>
  <c r="C11" i="79"/>
  <c r="D11" i="79" s="1"/>
  <c r="A7" i="79"/>
  <c r="A3" i="79"/>
  <c r="A6" i="79"/>
  <c r="A7" i="77"/>
  <c r="A6" i="77"/>
  <c r="A7" i="75"/>
  <c r="A6" i="75"/>
  <c r="A7" i="74"/>
  <c r="A6" i="74"/>
  <c r="A7" i="73"/>
  <c r="A6" i="73"/>
  <c r="A7" i="72"/>
  <c r="A6" i="72"/>
  <c r="A7" i="71"/>
  <c r="A6" i="71"/>
  <c r="A7" i="70"/>
  <c r="A6" i="70"/>
  <c r="A7" i="69"/>
  <c r="A6" i="69"/>
  <c r="A7" i="68"/>
  <c r="A6" i="68"/>
  <c r="A7" i="67"/>
  <c r="A6" i="67"/>
  <c r="A7" i="66"/>
  <c r="A6" i="66"/>
  <c r="G35" i="66"/>
  <c r="A7" i="65"/>
  <c r="A6" i="65"/>
  <c r="A7" i="64"/>
  <c r="A6" i="64"/>
  <c r="A7" i="63"/>
  <c r="A6" i="63"/>
  <c r="A7" i="62"/>
  <c r="A6" i="62"/>
  <c r="A7" i="61"/>
  <c r="A6" i="61"/>
  <c r="E15" i="60"/>
  <c r="A7" i="60"/>
  <c r="A6" i="60"/>
  <c r="A7" i="58"/>
  <c r="A6" i="58"/>
  <c r="A7" i="57"/>
  <c r="A6" i="57"/>
  <c r="A7" i="56"/>
  <c r="A6" i="56"/>
  <c r="A7" i="38"/>
  <c r="A6" i="38"/>
  <c r="A7" i="33"/>
  <c r="A6" i="33"/>
  <c r="A7" i="31"/>
  <c r="A6" i="31"/>
  <c r="A7" i="30"/>
  <c r="A6" i="30"/>
  <c r="A6" i="29"/>
  <c r="A7" i="28"/>
  <c r="A6" i="28"/>
  <c r="A7" i="21"/>
  <c r="A6" i="21"/>
  <c r="A7" i="59"/>
  <c r="A6" i="59"/>
  <c r="A7" i="19"/>
  <c r="A6" i="19"/>
  <c r="A7" i="18"/>
  <c r="A6" i="18"/>
  <c r="A7" i="17"/>
  <c r="A6" i="17"/>
  <c r="A7" i="16"/>
  <c r="A6" i="16"/>
  <c r="A7" i="15"/>
  <c r="A6" i="15"/>
  <c r="A7" i="14"/>
  <c r="A6" i="14"/>
  <c r="A7" i="13"/>
  <c r="A6" i="13"/>
  <c r="A7" i="22"/>
  <c r="A6" i="22"/>
  <c r="A7" i="12"/>
  <c r="A6" i="12"/>
  <c r="A7" i="11"/>
  <c r="A6" i="11"/>
  <c r="A7" i="10"/>
  <c r="A6" i="10"/>
  <c r="A7" i="8"/>
  <c r="A6" i="8"/>
  <c r="A7" i="3"/>
  <c r="A6" i="3"/>
  <c r="F17" i="16"/>
  <c r="A3" i="19"/>
  <c r="A3" i="18"/>
  <c r="A3" i="17"/>
  <c r="A3" i="16"/>
  <c r="A3" i="15"/>
  <c r="A3" i="14"/>
  <c r="A3" i="13"/>
  <c r="F13" i="81"/>
  <c r="G13" i="81" s="1"/>
  <c r="A3" i="81"/>
  <c r="A3" i="80"/>
  <c r="A3" i="77"/>
  <c r="E15" i="75"/>
  <c r="A37" i="74"/>
  <c r="A38" i="74" s="1"/>
  <c r="A39" i="74" s="1"/>
  <c r="A40" i="74" s="1"/>
  <c r="A41" i="74" s="1"/>
  <c r="A42" i="74" s="1"/>
  <c r="A43" i="74" s="1"/>
  <c r="A44" i="74" s="1"/>
  <c r="A45" i="74" s="1"/>
  <c r="A46" i="74" s="1"/>
  <c r="A47" i="74" s="1"/>
  <c r="C35" i="73"/>
  <c r="A37" i="72"/>
  <c r="A38" i="72" s="1"/>
  <c r="A39" i="72" s="1"/>
  <c r="A40" i="72" s="1"/>
  <c r="A41" i="72" s="1"/>
  <c r="A42" i="72" s="1"/>
  <c r="A43" i="72" s="1"/>
  <c r="A44" i="72" s="1"/>
  <c r="A45" i="72" s="1"/>
  <c r="A46" i="72" s="1"/>
  <c r="A47" i="72" s="1"/>
  <c r="A35" i="71"/>
  <c r="G15" i="70"/>
  <c r="D34" i="68"/>
  <c r="D15" i="67"/>
  <c r="A15" i="65"/>
  <c r="C15" i="64"/>
  <c r="G15" i="62"/>
  <c r="B15" i="61"/>
  <c r="S13" i="58"/>
  <c r="A3" i="58"/>
  <c r="Q10" i="57"/>
  <c r="R10" i="57" s="1"/>
  <c r="A3" i="57"/>
  <c r="O11" i="56"/>
  <c r="P11" i="56" s="1"/>
  <c r="A3" i="56"/>
  <c r="C15" i="38"/>
  <c r="D15" i="38" s="1"/>
  <c r="A3" i="38"/>
  <c r="E13" i="33"/>
  <c r="A3" i="33"/>
  <c r="E13" i="31"/>
  <c r="A3" i="31"/>
  <c r="Q10" i="30"/>
  <c r="R10" i="30" s="1"/>
  <c r="A3" i="30"/>
  <c r="A3" i="29"/>
  <c r="E13" i="28"/>
  <c r="F13" i="28" s="1"/>
  <c r="A3" i="28"/>
  <c r="I11" i="21"/>
  <c r="H11" i="21" s="1"/>
  <c r="G11" i="21" s="1"/>
  <c r="F11" i="21" s="1"/>
  <c r="E11" i="21" s="1"/>
  <c r="F14" i="19"/>
  <c r="G14" i="19" s="1"/>
  <c r="A3" i="21"/>
  <c r="A3" i="59"/>
  <c r="A3" i="22"/>
  <c r="A3" i="12"/>
  <c r="A3" i="11"/>
  <c r="A3" i="10"/>
  <c r="A3" i="8"/>
  <c r="Q72" i="30"/>
  <c r="E77" i="29" s="1"/>
  <c r="F77" i="29" s="1"/>
  <c r="Q73" i="30"/>
  <c r="E78" i="29" s="1"/>
  <c r="F78" i="29" s="1"/>
  <c r="Q74" i="30"/>
  <c r="E79" i="29" s="1"/>
  <c r="F79" i="29" s="1"/>
  <c r="F49" i="72"/>
  <c r="G49" i="72"/>
  <c r="F69" i="71"/>
  <c r="G69" i="71"/>
  <c r="F49" i="70"/>
  <c r="G49" i="70"/>
  <c r="G49" i="75"/>
  <c r="F49" i="75"/>
  <c r="C49" i="75"/>
  <c r="E29" i="75"/>
  <c r="C29" i="75"/>
  <c r="I35" i="56" s="1"/>
  <c r="B29" i="75"/>
  <c r="B14" i="75"/>
  <c r="C14" i="75" s="1"/>
  <c r="D14" i="75" s="1"/>
  <c r="E14" i="75" s="1"/>
  <c r="F14" i="75" s="1"/>
  <c r="G14" i="75" s="1"/>
  <c r="A3" i="75"/>
  <c r="G49" i="74"/>
  <c r="F49" i="74"/>
  <c r="C49" i="74"/>
  <c r="E29" i="74"/>
  <c r="C29" i="74"/>
  <c r="H35" i="56" s="1"/>
  <c r="B29" i="74"/>
  <c r="B14" i="74"/>
  <c r="C14" i="74" s="1"/>
  <c r="D14" i="74" s="1"/>
  <c r="E14" i="74" s="1"/>
  <c r="F14" i="74" s="1"/>
  <c r="G14" i="74" s="1"/>
  <c r="A3" i="74"/>
  <c r="G49" i="73"/>
  <c r="F49" i="73"/>
  <c r="C49" i="73"/>
  <c r="E29" i="73"/>
  <c r="C29" i="73"/>
  <c r="G35" i="56" s="1"/>
  <c r="B29" i="73"/>
  <c r="B14" i="73"/>
  <c r="C14" i="73" s="1"/>
  <c r="D14" i="73" s="1"/>
  <c r="E14" i="73" s="1"/>
  <c r="F14" i="73" s="1"/>
  <c r="G14" i="73" s="1"/>
  <c r="A3" i="73"/>
  <c r="C49" i="72"/>
  <c r="E29" i="72"/>
  <c r="C29" i="72"/>
  <c r="F35" i="56" s="1"/>
  <c r="B29" i="72"/>
  <c r="B14" i="72"/>
  <c r="C14" i="72"/>
  <c r="D14" i="72" s="1"/>
  <c r="E14" i="72" s="1"/>
  <c r="F14" i="72" s="1"/>
  <c r="G14" i="72" s="1"/>
  <c r="A3" i="72"/>
  <c r="C69" i="71"/>
  <c r="E29" i="71"/>
  <c r="C29" i="71"/>
  <c r="E35" i="56" s="1"/>
  <c r="B29" i="71"/>
  <c r="B14" i="71"/>
  <c r="C14" i="71" s="1"/>
  <c r="D14" i="71" s="1"/>
  <c r="E14" i="71" s="1"/>
  <c r="F14" i="71" s="1"/>
  <c r="G14" i="71" s="1"/>
  <c r="A3" i="71"/>
  <c r="C49" i="70"/>
  <c r="E29" i="70"/>
  <c r="C29" i="70"/>
  <c r="D35" i="56" s="1"/>
  <c r="B29" i="70"/>
  <c r="B14" i="70"/>
  <c r="C14" i="70" s="1"/>
  <c r="D14" i="70" s="1"/>
  <c r="E14" i="70" s="1"/>
  <c r="F14" i="70" s="1"/>
  <c r="G14" i="70" s="1"/>
  <c r="A3" i="70"/>
  <c r="A3" i="69"/>
  <c r="A3" i="61"/>
  <c r="A3" i="60"/>
  <c r="A3" i="68"/>
  <c r="B14" i="68"/>
  <c r="C14" i="68" s="1"/>
  <c r="D14" i="68" s="1"/>
  <c r="E14" i="68"/>
  <c r="F14" i="68" s="1"/>
  <c r="G14" i="68" s="1"/>
  <c r="G49" i="69"/>
  <c r="F49" i="69"/>
  <c r="C49" i="69"/>
  <c r="E29" i="69"/>
  <c r="C29" i="69"/>
  <c r="C35" i="56" s="1"/>
  <c r="B29" i="69"/>
  <c r="B14" i="69"/>
  <c r="C14" i="69" s="1"/>
  <c r="D14" i="69" s="1"/>
  <c r="E14" i="69" s="1"/>
  <c r="F14" i="69" s="1"/>
  <c r="G14" i="69" s="1"/>
  <c r="D18" i="60"/>
  <c r="E18" i="60"/>
  <c r="D19" i="60"/>
  <c r="E19" i="60"/>
  <c r="D20" i="60"/>
  <c r="E20" i="60"/>
  <c r="D21" i="60"/>
  <c r="E21" i="60"/>
  <c r="D22" i="60"/>
  <c r="E22" i="60"/>
  <c r="D23" i="60"/>
  <c r="E23" i="60"/>
  <c r="D24" i="60"/>
  <c r="E24" i="60"/>
  <c r="D25" i="60"/>
  <c r="E25" i="60"/>
  <c r="D26" i="60"/>
  <c r="E26" i="60"/>
  <c r="D27" i="60"/>
  <c r="E27" i="60"/>
  <c r="D28" i="60"/>
  <c r="E28" i="60"/>
  <c r="D17" i="60"/>
  <c r="E17" i="60"/>
  <c r="B18" i="60"/>
  <c r="B20" i="60"/>
  <c r="B21" i="60"/>
  <c r="B22" i="60"/>
  <c r="B23" i="60"/>
  <c r="B24" i="60"/>
  <c r="B25" i="60"/>
  <c r="B26" i="60"/>
  <c r="B27" i="60"/>
  <c r="B28" i="60"/>
  <c r="B17" i="60"/>
  <c r="G49" i="67"/>
  <c r="C40" i="76" s="1"/>
  <c r="F49" i="67"/>
  <c r="C49" i="67"/>
  <c r="E29" i="67"/>
  <c r="C29" i="67"/>
  <c r="I35" i="55" s="1"/>
  <c r="B29" i="67"/>
  <c r="B14" i="67"/>
  <c r="C14" i="67" s="1"/>
  <c r="D14" i="67" s="1"/>
  <c r="E14" i="67" s="1"/>
  <c r="F14" i="67" s="1"/>
  <c r="G14" i="67" s="1"/>
  <c r="A3" i="67"/>
  <c r="G49" i="66"/>
  <c r="C39" i="76" s="1"/>
  <c r="F49" i="66"/>
  <c r="C49" i="66"/>
  <c r="B23" i="76"/>
  <c r="E29" i="66"/>
  <c r="C29" i="66"/>
  <c r="H35" i="55" s="1"/>
  <c r="B29" i="66"/>
  <c r="B14" i="66"/>
  <c r="C14" i="66" s="1"/>
  <c r="D14" i="66" s="1"/>
  <c r="E14" i="66" s="1"/>
  <c r="F14" i="66" s="1"/>
  <c r="G14" i="66" s="1"/>
  <c r="A3" i="66"/>
  <c r="G49" i="65"/>
  <c r="C38" i="76" s="1"/>
  <c r="F49" i="65"/>
  <c r="B22" i="102" s="1"/>
  <c r="D22" i="102" s="1"/>
  <c r="C49" i="65"/>
  <c r="C22" i="76"/>
  <c r="E29" i="65"/>
  <c r="C29" i="65"/>
  <c r="G35" i="55" s="1"/>
  <c r="B29" i="65"/>
  <c r="B14" i="65"/>
  <c r="C14" i="65" s="1"/>
  <c r="D14" i="65" s="1"/>
  <c r="E14" i="65" s="1"/>
  <c r="F14" i="65" s="1"/>
  <c r="G14" i="65" s="1"/>
  <c r="A3" i="65"/>
  <c r="G49" i="64"/>
  <c r="C37" i="76" s="1"/>
  <c r="F49" i="64"/>
  <c r="C49" i="64"/>
  <c r="E29" i="64"/>
  <c r="C29" i="64"/>
  <c r="F35" i="55" s="1"/>
  <c r="B29" i="64"/>
  <c r="B14" i="64"/>
  <c r="C14" i="64" s="1"/>
  <c r="D14" i="64" s="1"/>
  <c r="E14" i="64" s="1"/>
  <c r="F14" i="64" s="1"/>
  <c r="G14" i="64" s="1"/>
  <c r="A3" i="64"/>
  <c r="G69" i="63"/>
  <c r="C36" i="76" s="1"/>
  <c r="F69" i="63"/>
  <c r="C69" i="63"/>
  <c r="C20" i="76"/>
  <c r="B14" i="63"/>
  <c r="C14" i="63" s="1"/>
  <c r="D14" i="63" s="1"/>
  <c r="E14" i="63" s="1"/>
  <c r="F14" i="63" s="1"/>
  <c r="G14" i="63" s="1"/>
  <c r="D35" i="63"/>
  <c r="A3" i="63"/>
  <c r="G49" i="62"/>
  <c r="C35" i="76" s="1"/>
  <c r="F49" i="62"/>
  <c r="C49" i="62"/>
  <c r="E29" i="62"/>
  <c r="C29" i="62"/>
  <c r="D35" i="55" s="1"/>
  <c r="B29" i="62"/>
  <c r="B14" i="62"/>
  <c r="C14" i="62" s="1"/>
  <c r="D14" i="62" s="1"/>
  <c r="E14" i="62" s="1"/>
  <c r="F14" i="62" s="1"/>
  <c r="G14" i="62" s="1"/>
  <c r="A3" i="62"/>
  <c r="B14" i="61"/>
  <c r="C14" i="61" s="1"/>
  <c r="D14" i="61" s="1"/>
  <c r="E14" i="61" s="1"/>
  <c r="F14" i="61" s="1"/>
  <c r="G14" i="61" s="1"/>
  <c r="B29" i="61"/>
  <c r="C29" i="61"/>
  <c r="C35" i="55" s="1"/>
  <c r="E29" i="61"/>
  <c r="C49" i="61"/>
  <c r="F49" i="61"/>
  <c r="G49" i="61"/>
  <c r="C34" i="76" s="1"/>
  <c r="F68" i="32"/>
  <c r="G21" i="80"/>
  <c r="G40" i="81"/>
  <c r="D40" i="81"/>
  <c r="G29" i="81"/>
  <c r="D29" i="81"/>
  <c r="C17" i="81"/>
  <c r="G16" i="80"/>
  <c r="B14" i="60"/>
  <c r="C14" i="60" s="1"/>
  <c r="D14" i="60" s="1"/>
  <c r="E14" i="60" s="1"/>
  <c r="F14" i="60" s="1"/>
  <c r="G14" i="60" s="1"/>
  <c r="D23" i="81"/>
  <c r="F61" i="30"/>
  <c r="E61" i="30"/>
  <c r="H61" i="30"/>
  <c r="K61" i="30"/>
  <c r="G61" i="30"/>
  <c r="S41" i="87"/>
  <c r="H48" i="56"/>
  <c r="C48" i="56"/>
  <c r="I48" i="56"/>
  <c r="G48" i="56"/>
  <c r="E48" i="56"/>
  <c r="D48" i="56"/>
  <c r="G48" i="55"/>
  <c r="E48" i="55"/>
  <c r="D48" i="55"/>
  <c r="C48" i="55"/>
  <c r="F48" i="56"/>
  <c r="I48" i="55"/>
  <c r="F48" i="55"/>
  <c r="C94" i="80"/>
  <c r="D53" i="32" s="1"/>
  <c r="O15" i="56"/>
  <c r="O21" i="55"/>
  <c r="B18" i="76"/>
  <c r="D18" i="76" s="1"/>
  <c r="H21" i="31"/>
  <c r="Q56" i="57"/>
  <c r="Q49" i="57"/>
  <c r="F27" i="87"/>
  <c r="F29" i="87" s="1"/>
  <c r="I27" i="87"/>
  <c r="I29" i="87" s="1"/>
  <c r="I46" i="87" s="1"/>
  <c r="I52" i="87" s="1"/>
  <c r="G27" i="87"/>
  <c r="G29" i="87" s="1"/>
  <c r="K27" i="87"/>
  <c r="K29" i="87" s="1"/>
  <c r="M27" i="87"/>
  <c r="M29" i="87" s="1"/>
  <c r="S27" i="87"/>
  <c r="S29" i="87" s="1"/>
  <c r="J27" i="87"/>
  <c r="J29" i="87" s="1"/>
  <c r="L27" i="87"/>
  <c r="L29" i="87" s="1"/>
  <c r="H27" i="87"/>
  <c r="H29" i="87" s="1"/>
  <c r="H48" i="55"/>
  <c r="Q53" i="30"/>
  <c r="Q54" i="57"/>
  <c r="Q31" i="57"/>
  <c r="I18" i="57"/>
  <c r="M18" i="57"/>
  <c r="K18" i="57"/>
  <c r="J18" i="57"/>
  <c r="O18" i="57"/>
  <c r="O30" i="57" s="1"/>
  <c r="O32" i="57" s="1"/>
  <c r="L18" i="57"/>
  <c r="N48" i="57"/>
  <c r="D48" i="57"/>
  <c r="E48" i="57"/>
  <c r="I48" i="57"/>
  <c r="C48" i="57"/>
  <c r="F48" i="57"/>
  <c r="J48" i="57"/>
  <c r="G48" i="57"/>
  <c r="K48" i="57"/>
  <c r="H48" i="57"/>
  <c r="L48" i="57"/>
  <c r="O48" i="57"/>
  <c r="P48" i="57"/>
  <c r="M48" i="57"/>
  <c r="Q17" i="57"/>
  <c r="E40" i="57"/>
  <c r="C40" i="57"/>
  <c r="J40" i="57"/>
  <c r="K40" i="57"/>
  <c r="D40" i="57"/>
  <c r="H40" i="57"/>
  <c r="Q44" i="57"/>
  <c r="R48" i="57"/>
  <c r="M40" i="57"/>
  <c r="N40" i="57"/>
  <c r="L40" i="57"/>
  <c r="F40" i="57"/>
  <c r="G40" i="57"/>
  <c r="G50" i="57" s="1"/>
  <c r="G57" i="57" s="1"/>
  <c r="O40" i="57"/>
  <c r="P40" i="57"/>
  <c r="I40" i="57"/>
  <c r="Q35" i="57"/>
  <c r="Q37" i="57"/>
  <c r="P32" i="27"/>
  <c r="H69" i="31"/>
  <c r="R40" i="57"/>
  <c r="L50" i="55"/>
  <c r="L58" i="55" s="1"/>
  <c r="K50" i="55"/>
  <c r="K58" i="55" s="1"/>
  <c r="G65" i="31"/>
  <c r="Q20" i="30"/>
  <c r="E23" i="29" s="1"/>
  <c r="F23" i="29" s="1"/>
  <c r="Q16" i="30"/>
  <c r="E19" i="29" s="1"/>
  <c r="F19" i="29" s="1"/>
  <c r="Q17" i="30"/>
  <c r="E20" i="29" s="1"/>
  <c r="F20" i="29" s="1"/>
  <c r="Q19" i="30"/>
  <c r="E22" i="29" s="1"/>
  <c r="F22" i="29" s="1"/>
  <c r="Q15" i="30"/>
  <c r="E18" i="29" s="1"/>
  <c r="Q12" i="30"/>
  <c r="E15" i="29" s="1"/>
  <c r="Q59" i="30"/>
  <c r="Q60" i="30"/>
  <c r="E65" i="29" s="1"/>
  <c r="F65" i="29" s="1"/>
  <c r="O28" i="55" l="1"/>
  <c r="D20" i="32" s="1"/>
  <c r="G46" i="87"/>
  <c r="G52" i="87" s="1"/>
  <c r="B38" i="76"/>
  <c r="M22" i="95"/>
  <c r="I28" i="57"/>
  <c r="I30" i="57" s="1"/>
  <c r="I32" i="57" s="1"/>
  <c r="I59" i="57" s="1"/>
  <c r="M29" i="56"/>
  <c r="P29" i="56"/>
  <c r="F50" i="57"/>
  <c r="F57" i="57" s="1"/>
  <c r="E37" i="76"/>
  <c r="F41" i="32"/>
  <c r="G36" i="31"/>
  <c r="G28" i="57"/>
  <c r="E22" i="76"/>
  <c r="F22" i="76" s="1"/>
  <c r="J29" i="69"/>
  <c r="H47" i="96"/>
  <c r="L29" i="95"/>
  <c r="H44" i="96"/>
  <c r="C28" i="57"/>
  <c r="R50" i="57"/>
  <c r="R57" i="57" s="1"/>
  <c r="J28" i="55"/>
  <c r="E35" i="76"/>
  <c r="F35" i="76" s="1"/>
  <c r="H43" i="96"/>
  <c r="F37" i="90"/>
  <c r="F46" i="90" s="1"/>
  <c r="F88" i="90" s="1"/>
  <c r="F139" i="90" s="1"/>
  <c r="G36" i="90"/>
  <c r="G37" i="90" s="1"/>
  <c r="G46" i="90" s="1"/>
  <c r="B36" i="76"/>
  <c r="B17" i="102"/>
  <c r="D17" i="102" s="1"/>
  <c r="B37" i="76"/>
  <c r="B21" i="102"/>
  <c r="D21" i="102" s="1"/>
  <c r="G44" i="90"/>
  <c r="G23" i="95"/>
  <c r="B39" i="76"/>
  <c r="B16" i="102"/>
  <c r="B40" i="76"/>
  <c r="B19" i="102"/>
  <c r="D19" i="102" s="1"/>
  <c r="K46" i="87"/>
  <c r="K52" i="87" s="1"/>
  <c r="B30" i="96"/>
  <c r="D19" i="100"/>
  <c r="D29" i="88" s="1"/>
  <c r="M26" i="111"/>
  <c r="N26" i="111" s="1"/>
  <c r="M22" i="111"/>
  <c r="N20" i="111"/>
  <c r="M18" i="111"/>
  <c r="C29" i="55"/>
  <c r="C31" i="55" s="1"/>
  <c r="C33" i="55" s="1"/>
  <c r="E29" i="55"/>
  <c r="P28" i="57"/>
  <c r="M28" i="57"/>
  <c r="M30" i="57" s="1"/>
  <c r="M32" i="57" s="1"/>
  <c r="M59" i="57" s="1"/>
  <c r="M29" i="55"/>
  <c r="M31" i="55" s="1"/>
  <c r="M33" i="55" s="1"/>
  <c r="M61" i="55" s="1"/>
  <c r="K29" i="55"/>
  <c r="B21" i="101"/>
  <c r="D21" i="101" s="1"/>
  <c r="N50" i="56"/>
  <c r="N58" i="56" s="1"/>
  <c r="G35" i="83"/>
  <c r="G37" i="83" s="1"/>
  <c r="G39" i="83" s="1"/>
  <c r="C29" i="56"/>
  <c r="F29" i="56"/>
  <c r="B34" i="76"/>
  <c r="B41" i="76" s="1"/>
  <c r="B20" i="102"/>
  <c r="D20" i="102" s="1"/>
  <c r="B35" i="76"/>
  <c r="D35" i="76" s="1"/>
  <c r="B18" i="102"/>
  <c r="D18" i="102" s="1"/>
  <c r="F56" i="32"/>
  <c r="G131" i="90"/>
  <c r="G35" i="91"/>
  <c r="B18" i="101"/>
  <c r="D18" i="101" s="1"/>
  <c r="H45" i="11"/>
  <c r="B17" i="101"/>
  <c r="D17" i="101" s="1"/>
  <c r="E53" i="27"/>
  <c r="M39" i="95"/>
  <c r="H46" i="104"/>
  <c r="D21" i="89" s="1"/>
  <c r="L28" i="111"/>
  <c r="E57" i="27"/>
  <c r="J16" i="27"/>
  <c r="M23" i="111"/>
  <c r="N23" i="111" s="1"/>
  <c r="L50" i="57"/>
  <c r="L57" i="57" s="1"/>
  <c r="F72" i="81"/>
  <c r="M21" i="95"/>
  <c r="E30" i="96"/>
  <c r="R39" i="27"/>
  <c r="G29" i="56"/>
  <c r="L29" i="56"/>
  <c r="L31" i="56" s="1"/>
  <c r="L33" i="56" s="1"/>
  <c r="H24" i="11"/>
  <c r="H40" i="11"/>
  <c r="P50" i="57"/>
  <c r="P57" i="57" s="1"/>
  <c r="M46" i="87"/>
  <c r="M52" i="87" s="1"/>
  <c r="F21" i="80"/>
  <c r="F26" i="80"/>
  <c r="I17" i="82"/>
  <c r="D22" i="90"/>
  <c r="D115" i="90"/>
  <c r="D46" i="95"/>
  <c r="J46" i="95"/>
  <c r="H20" i="96"/>
  <c r="H24" i="96"/>
  <c r="G21" i="96"/>
  <c r="G29" i="96"/>
  <c r="E19" i="97"/>
  <c r="D26" i="88" s="1"/>
  <c r="M24" i="111"/>
  <c r="N24" i="111" s="1"/>
  <c r="H47" i="11"/>
  <c r="H28" i="11"/>
  <c r="H54" i="11"/>
  <c r="M50" i="57"/>
  <c r="M57" i="57" s="1"/>
  <c r="D50" i="57"/>
  <c r="D57" i="57" s="1"/>
  <c r="I50" i="57"/>
  <c r="I57" i="57" s="1"/>
  <c r="E39" i="76"/>
  <c r="S31" i="58"/>
  <c r="S39" i="58"/>
  <c r="D70" i="89"/>
  <c r="G63" i="90"/>
  <c r="G105" i="90"/>
  <c r="G115" i="90"/>
  <c r="D35" i="91"/>
  <c r="D23" i="92"/>
  <c r="D20" i="88" s="1"/>
  <c r="M20" i="95"/>
  <c r="M19" i="95"/>
  <c r="M23" i="95" s="1"/>
  <c r="J29" i="95"/>
  <c r="M33" i="95"/>
  <c r="M38" i="95"/>
  <c r="D41" i="95"/>
  <c r="H19" i="96"/>
  <c r="H25" i="96"/>
  <c r="L30" i="112"/>
  <c r="H53" i="11"/>
  <c r="H63" i="11"/>
  <c r="H34" i="11"/>
  <c r="H21" i="11"/>
  <c r="J44" i="83"/>
  <c r="J50" i="83" s="1"/>
  <c r="J54" i="83" s="1"/>
  <c r="K29" i="56"/>
  <c r="K31" i="56" s="1"/>
  <c r="K33" i="56" s="1"/>
  <c r="K61" i="56" s="1"/>
  <c r="H80" i="82"/>
  <c r="I80" i="82" s="1"/>
  <c r="H36" i="82"/>
  <c r="F74" i="24"/>
  <c r="E36" i="82" s="1"/>
  <c r="I36" i="82" s="1"/>
  <c r="F17" i="24"/>
  <c r="H15" i="82"/>
  <c r="D36" i="90"/>
  <c r="D37" i="90" s="1"/>
  <c r="C37" i="90"/>
  <c r="C46" i="90" s="1"/>
  <c r="C88" i="90" s="1"/>
  <c r="C139" i="90" s="1"/>
  <c r="J46" i="87"/>
  <c r="J52" i="87" s="1"/>
  <c r="O50" i="57"/>
  <c r="O57" i="57" s="1"/>
  <c r="O59" i="57" s="1"/>
  <c r="F17" i="81"/>
  <c r="F44" i="83"/>
  <c r="F50" i="83" s="1"/>
  <c r="F54" i="83" s="1"/>
  <c r="E38" i="93"/>
  <c r="M40" i="95"/>
  <c r="M36" i="95"/>
  <c r="D20" i="98"/>
  <c r="D27" i="88" s="1"/>
  <c r="M25" i="111"/>
  <c r="N25" i="111" s="1"/>
  <c r="O41" i="112"/>
  <c r="M30" i="112"/>
  <c r="E93" i="33"/>
  <c r="E68" i="31" s="1"/>
  <c r="G68" i="31" s="1"/>
  <c r="G29" i="55"/>
  <c r="G31" i="55" s="1"/>
  <c r="G33" i="55" s="1"/>
  <c r="I29" i="56"/>
  <c r="N29" i="56"/>
  <c r="N31" i="56" s="1"/>
  <c r="N33" i="56" s="1"/>
  <c r="O28" i="56"/>
  <c r="E20" i="32" s="1"/>
  <c r="I37" i="56"/>
  <c r="M45" i="95"/>
  <c r="Q41" i="112"/>
  <c r="N50" i="57"/>
  <c r="N57" i="57" s="1"/>
  <c r="P30" i="57"/>
  <c r="P32" i="57" s="1"/>
  <c r="D59" i="36"/>
  <c r="H46" i="87"/>
  <c r="H52" i="87" s="1"/>
  <c r="F20" i="32"/>
  <c r="G48" i="33"/>
  <c r="G53" i="33" s="1"/>
  <c r="F93" i="33"/>
  <c r="F68" i="31" s="1"/>
  <c r="Q16" i="57"/>
  <c r="Q18" i="57" s="1"/>
  <c r="E34" i="87"/>
  <c r="T34" i="87" s="1"/>
  <c r="G137" i="90"/>
  <c r="H50" i="96"/>
  <c r="H45" i="96"/>
  <c r="H40" i="96"/>
  <c r="M27" i="111"/>
  <c r="N27" i="111" s="1"/>
  <c r="M19" i="111"/>
  <c r="N19" i="111" s="1"/>
  <c r="J30" i="112"/>
  <c r="D55" i="112" s="1"/>
  <c r="F55" i="112" s="1"/>
  <c r="D30" i="112"/>
  <c r="E63" i="31" s="1"/>
  <c r="H38" i="11"/>
  <c r="H36" i="11"/>
  <c r="H35" i="11"/>
  <c r="H49" i="11"/>
  <c r="Q27" i="57"/>
  <c r="Q16" i="27"/>
  <c r="Q29" i="27" s="1"/>
  <c r="E76" i="24" s="1"/>
  <c r="L50" i="56"/>
  <c r="L58" i="56" s="1"/>
  <c r="H29" i="56"/>
  <c r="D29" i="56"/>
  <c r="F28" i="57"/>
  <c r="L28" i="57"/>
  <c r="L30" i="57" s="1"/>
  <c r="L32" i="57" s="1"/>
  <c r="L59" i="57" s="1"/>
  <c r="H72" i="82"/>
  <c r="L29" i="55"/>
  <c r="L31" i="55" s="1"/>
  <c r="L33" i="55" s="1"/>
  <c r="L61" i="55" s="1"/>
  <c r="F46" i="87"/>
  <c r="F52" i="87" s="1"/>
  <c r="H35" i="82"/>
  <c r="I35" i="82" s="1"/>
  <c r="J29" i="27"/>
  <c r="D57" i="27" s="1"/>
  <c r="L46" i="87"/>
  <c r="L52" i="87" s="1"/>
  <c r="P39" i="27"/>
  <c r="P44" i="27" s="1"/>
  <c r="H38" i="82" s="1"/>
  <c r="J28" i="56"/>
  <c r="G78" i="80"/>
  <c r="E34" i="76"/>
  <c r="I40" i="56"/>
  <c r="I50" i="56" s="1"/>
  <c r="I58" i="56" s="1"/>
  <c r="I23" i="82"/>
  <c r="D44" i="90"/>
  <c r="D57" i="90"/>
  <c r="D86" i="90"/>
  <c r="D105" i="90"/>
  <c r="D117" i="90" s="1"/>
  <c r="J23" i="95"/>
  <c r="M35" i="95"/>
  <c r="G44" i="95"/>
  <c r="M44" i="95" s="1"/>
  <c r="G26" i="96"/>
  <c r="B33" i="103"/>
  <c r="D33" i="88" s="1"/>
  <c r="G30" i="91"/>
  <c r="M21" i="111"/>
  <c r="N21" i="111" s="1"/>
  <c r="K31" i="55"/>
  <c r="K33" i="55" s="1"/>
  <c r="K61" i="55" s="1"/>
  <c r="N28" i="57"/>
  <c r="N30" i="57" s="1"/>
  <c r="N32" i="57" s="1"/>
  <c r="H28" i="57"/>
  <c r="Q61" i="30"/>
  <c r="S46" i="87"/>
  <c r="S52" i="87" s="1"/>
  <c r="G41" i="95"/>
  <c r="G57" i="90"/>
  <c r="L41" i="95"/>
  <c r="E88" i="80"/>
  <c r="E94" i="80" s="1"/>
  <c r="F39" i="32"/>
  <c r="G117" i="90"/>
  <c r="M34" i="95"/>
  <c r="E50" i="57"/>
  <c r="E57" i="57" s="1"/>
  <c r="G82" i="81"/>
  <c r="I82" i="81" s="1"/>
  <c r="I85" i="81" s="1"/>
  <c r="D63" i="90"/>
  <c r="J38" i="93"/>
  <c r="J39" i="93" s="1"/>
  <c r="D21" i="88" s="1"/>
  <c r="M50" i="95"/>
  <c r="G52" i="95"/>
  <c r="G28" i="111"/>
  <c r="J50" i="57"/>
  <c r="J57" i="57" s="1"/>
  <c r="K50" i="57"/>
  <c r="K57" i="57" s="1"/>
  <c r="D36" i="76"/>
  <c r="F36" i="76" s="1"/>
  <c r="D23" i="76"/>
  <c r="P24" i="27"/>
  <c r="G74" i="33"/>
  <c r="G79" i="33" s="1"/>
  <c r="G22" i="90"/>
  <c r="D30" i="91"/>
  <c r="D23" i="95"/>
  <c r="L46" i="95"/>
  <c r="D21" i="96"/>
  <c r="D52" i="96"/>
  <c r="G49" i="91"/>
  <c r="O24" i="112"/>
  <c r="Q26" i="112"/>
  <c r="F80" i="81"/>
  <c r="D37" i="76"/>
  <c r="F37" i="76" s="1"/>
  <c r="E36" i="76"/>
  <c r="E30" i="36"/>
  <c r="F23" i="81"/>
  <c r="F16" i="80"/>
  <c r="D62" i="29"/>
  <c r="E16" i="31" s="1"/>
  <c r="D131" i="90"/>
  <c r="L23" i="95"/>
  <c r="G27" i="95"/>
  <c r="D29" i="95"/>
  <c r="M51" i="95"/>
  <c r="J52" i="95"/>
  <c r="L49" i="95"/>
  <c r="D29" i="96"/>
  <c r="H27" i="96"/>
  <c r="F33" i="32"/>
  <c r="D49" i="91"/>
  <c r="N22" i="111"/>
  <c r="M17" i="111"/>
  <c r="K28" i="111"/>
  <c r="H15" i="112"/>
  <c r="H30" i="112" s="1"/>
  <c r="D53" i="112" s="1"/>
  <c r="F53" i="112" s="1"/>
  <c r="G53" i="112"/>
  <c r="N61" i="56"/>
  <c r="Q24" i="112"/>
  <c r="G63" i="31"/>
  <c r="D14" i="89" s="1"/>
  <c r="F69" i="31"/>
  <c r="F29" i="81"/>
  <c r="J41" i="95"/>
  <c r="D52" i="95"/>
  <c r="D26" i="96"/>
  <c r="H28" i="96"/>
  <c r="G52" i="96"/>
  <c r="N18" i="111"/>
  <c r="E166" i="106"/>
  <c r="C19" i="91" s="1"/>
  <c r="C23" i="91" s="1"/>
  <c r="C51" i="91" s="1"/>
  <c r="P30" i="112"/>
  <c r="F69" i="32"/>
  <c r="J57" i="30"/>
  <c r="J103" i="30" s="1"/>
  <c r="F57" i="30"/>
  <c r="H44" i="83"/>
  <c r="H50" i="83" s="1"/>
  <c r="H54" i="83" s="1"/>
  <c r="O57" i="30"/>
  <c r="C62" i="29"/>
  <c r="C105" i="29" s="1"/>
  <c r="C57" i="30"/>
  <c r="C103" i="30" s="1"/>
  <c r="I57" i="30"/>
  <c r="E57" i="30"/>
  <c r="E103" i="30" s="1"/>
  <c r="I44" i="83"/>
  <c r="I50" i="83" s="1"/>
  <c r="I54" i="83" s="1"/>
  <c r="N57" i="30"/>
  <c r="G62" i="29"/>
  <c r="F29" i="55"/>
  <c r="E29" i="56"/>
  <c r="E31" i="56" s="1"/>
  <c r="E33" i="56" s="1"/>
  <c r="D28" i="57"/>
  <c r="D30" i="57" s="1"/>
  <c r="D32" i="57" s="1"/>
  <c r="D59" i="57" s="1"/>
  <c r="G15" i="32"/>
  <c r="H29" i="55"/>
  <c r="I37" i="55"/>
  <c r="I40" i="55" s="1"/>
  <c r="I50" i="55" s="1"/>
  <c r="I58" i="55" s="1"/>
  <c r="D22" i="76"/>
  <c r="E37" i="55"/>
  <c r="E40" i="55" s="1"/>
  <c r="E50" i="55" s="1"/>
  <c r="E58" i="55" s="1"/>
  <c r="E28" i="111"/>
  <c r="H166" i="106"/>
  <c r="F19" i="91" s="1"/>
  <c r="G19" i="91" s="1"/>
  <c r="G23" i="91" s="1"/>
  <c r="G51" i="91" s="1"/>
  <c r="H30" i="11"/>
  <c r="H60" i="11"/>
  <c r="H31" i="11"/>
  <c r="H18" i="11"/>
  <c r="H17" i="11"/>
  <c r="H93" i="33"/>
  <c r="G86" i="33"/>
  <c r="G91" i="33" s="1"/>
  <c r="M31" i="56"/>
  <c r="M33" i="56" s="1"/>
  <c r="R57" i="30"/>
  <c r="R103" i="30" s="1"/>
  <c r="H57" i="30"/>
  <c r="D57" i="30"/>
  <c r="D103" i="30" s="1"/>
  <c r="F54" i="33"/>
  <c r="R46" i="87"/>
  <c r="R52" i="87" s="1"/>
  <c r="Q46" i="87"/>
  <c r="Q52" i="87" s="1"/>
  <c r="P46" i="87"/>
  <c r="P52" i="87" s="1"/>
  <c r="O46" i="87"/>
  <c r="O52" i="87" s="1"/>
  <c r="N46" i="87"/>
  <c r="N52" i="87" s="1"/>
  <c r="M57" i="30"/>
  <c r="J28" i="57"/>
  <c r="J30" i="57" s="1"/>
  <c r="J32" i="57" s="1"/>
  <c r="H18" i="96"/>
  <c r="H21" i="96" s="1"/>
  <c r="H23" i="96"/>
  <c r="M50" i="56"/>
  <c r="M58" i="56" s="1"/>
  <c r="G58" i="31"/>
  <c r="K57" i="30"/>
  <c r="K103" i="30" s="1"/>
  <c r="G57" i="30"/>
  <c r="G103" i="30" s="1"/>
  <c r="E44" i="83"/>
  <c r="E50" i="83" s="1"/>
  <c r="E54" i="83" s="1"/>
  <c r="P57" i="30"/>
  <c r="P103" i="30" s="1"/>
  <c r="L57" i="30"/>
  <c r="L103" i="30" s="1"/>
  <c r="I29" i="55"/>
  <c r="D29" i="55"/>
  <c r="Q23" i="57"/>
  <c r="Q28" i="57" s="1"/>
  <c r="R28" i="57"/>
  <c r="R30" i="57" s="1"/>
  <c r="R32" i="57" s="1"/>
  <c r="R59" i="57" s="1"/>
  <c r="E92" i="82" s="1"/>
  <c r="P29" i="55"/>
  <c r="P31" i="55" s="1"/>
  <c r="P33" i="55" s="1"/>
  <c r="E37" i="56"/>
  <c r="E40" i="56" s="1"/>
  <c r="E50" i="56" s="1"/>
  <c r="E58" i="56" s="1"/>
  <c r="H37" i="55"/>
  <c r="H40" i="55" s="1"/>
  <c r="H50" i="55" s="1"/>
  <c r="H58" i="55" s="1"/>
  <c r="E57" i="36"/>
  <c r="E59" i="36" s="1"/>
  <c r="C21" i="118"/>
  <c r="C20" i="118"/>
  <c r="E23" i="76"/>
  <c r="F23" i="76" s="1"/>
  <c r="D31" i="55"/>
  <c r="D33" i="55" s="1"/>
  <c r="H108" i="82"/>
  <c r="C50" i="57"/>
  <c r="C57" i="57" s="1"/>
  <c r="Q48" i="57"/>
  <c r="Q40" i="57"/>
  <c r="G39" i="33"/>
  <c r="E54" i="33"/>
  <c r="T43" i="87"/>
  <c r="T45" i="87" s="1"/>
  <c r="E20" i="24" s="1"/>
  <c r="E45" i="87"/>
  <c r="E18" i="24"/>
  <c r="E16" i="82" s="1"/>
  <c r="H16" i="82"/>
  <c r="H22" i="82"/>
  <c r="E22" i="24"/>
  <c r="E22" i="82" s="1"/>
  <c r="G43" i="83"/>
  <c r="G24" i="83"/>
  <c r="G26" i="83" s="1"/>
  <c r="D22" i="3"/>
  <c r="B20" i="3"/>
  <c r="B19" i="3"/>
  <c r="A34" i="60"/>
  <c r="A15" i="60"/>
  <c r="D35" i="69"/>
  <c r="A15" i="69"/>
  <c r="F31" i="76"/>
  <c r="B15" i="76"/>
  <c r="C31" i="76"/>
  <c r="D15" i="76"/>
  <c r="B31" i="76"/>
  <c r="C15" i="76"/>
  <c r="D34" i="60"/>
  <c r="Q83" i="30"/>
  <c r="Q69" i="30"/>
  <c r="Q90" i="30"/>
  <c r="F94" i="29" s="1"/>
  <c r="E64" i="29"/>
  <c r="F64" i="29" s="1"/>
  <c r="M103" i="30"/>
  <c r="Q56" i="30"/>
  <c r="E92" i="29"/>
  <c r="F18" i="29"/>
  <c r="F17" i="29" s="1"/>
  <c r="H60" i="82" s="1"/>
  <c r="E17" i="29"/>
  <c r="F40" i="81"/>
  <c r="D82" i="81"/>
  <c r="E106" i="82" s="1"/>
  <c r="F68" i="80"/>
  <c r="F76" i="80" s="1"/>
  <c r="F37" i="80"/>
  <c r="E19" i="76"/>
  <c r="J29" i="70"/>
  <c r="B24" i="76"/>
  <c r="D24" i="76" s="1"/>
  <c r="F24" i="76" s="1"/>
  <c r="D39" i="76"/>
  <c r="F37" i="55"/>
  <c r="F40" i="55" s="1"/>
  <c r="F50" i="55" s="1"/>
  <c r="F58" i="55" s="1"/>
  <c r="D21" i="76"/>
  <c r="D37" i="55"/>
  <c r="D40" i="55" s="1"/>
  <c r="D50" i="55" s="1"/>
  <c r="D58" i="55" s="1"/>
  <c r="B19" i="76"/>
  <c r="D19" i="76" s="1"/>
  <c r="F19" i="76" s="1"/>
  <c r="E19" i="107"/>
  <c r="F59" i="36"/>
  <c r="F54" i="26"/>
  <c r="E54" i="26"/>
  <c r="I26" i="82"/>
  <c r="D36" i="59"/>
  <c r="B36" i="59"/>
  <c r="H39" i="11"/>
  <c r="H64" i="11"/>
  <c r="H16" i="11"/>
  <c r="H26" i="11"/>
  <c r="H41" i="11"/>
  <c r="H23" i="11"/>
  <c r="H22" i="11"/>
  <c r="H37" i="11"/>
  <c r="H52" i="11"/>
  <c r="H20" i="11"/>
  <c r="H59" i="11"/>
  <c r="H27" i="11"/>
  <c r="H62" i="11"/>
  <c r="H32" i="11"/>
  <c r="H58" i="11"/>
  <c r="H65" i="11"/>
  <c r="H33" i="11"/>
  <c r="H48" i="11"/>
  <c r="H46" i="11"/>
  <c r="H61" i="11"/>
  <c r="H29" i="11"/>
  <c r="H44" i="11"/>
  <c r="H56" i="11"/>
  <c r="H51" i="11"/>
  <c r="H19" i="11"/>
  <c r="H42" i="11"/>
  <c r="H55" i="11"/>
  <c r="H50" i="11"/>
  <c r="H57" i="11"/>
  <c r="G67" i="11"/>
  <c r="G70" i="11" s="1"/>
  <c r="H68" i="11" s="1"/>
  <c r="B15" i="65"/>
  <c r="Q14" i="30"/>
  <c r="F103" i="30"/>
  <c r="I103" i="30"/>
  <c r="F15" i="61"/>
  <c r="E31" i="76"/>
  <c r="A36" i="60"/>
  <c r="A37" i="60" s="1"/>
  <c r="A38" i="60" s="1"/>
  <c r="A39" i="60" s="1"/>
  <c r="A40" i="60" s="1"/>
  <c r="A41" i="60" s="1"/>
  <c r="A42" i="60" s="1"/>
  <c r="A43" i="60" s="1"/>
  <c r="A44" i="60" s="1"/>
  <c r="A45" i="60" s="1"/>
  <c r="A46" i="60" s="1"/>
  <c r="C15" i="60"/>
  <c r="G34" i="60"/>
  <c r="F15" i="60"/>
  <c r="A17" i="60"/>
  <c r="A18" i="60" s="1"/>
  <c r="A19" i="60" s="1"/>
  <c r="A20" i="60" s="1"/>
  <c r="A21" i="60" s="1"/>
  <c r="A22" i="60" s="1"/>
  <c r="A23" i="60" s="1"/>
  <c r="A24" i="60" s="1"/>
  <c r="A25" i="60" s="1"/>
  <c r="A26" i="60" s="1"/>
  <c r="A27" i="60" s="1"/>
  <c r="F34" i="60"/>
  <c r="C34" i="60"/>
  <c r="A37" i="71"/>
  <c r="A38" i="71" s="1"/>
  <c r="A39" i="71" s="1"/>
  <c r="A40" i="71" s="1"/>
  <c r="A41" i="71" s="1"/>
  <c r="A42" i="71" s="1"/>
  <c r="A43" i="71" s="1"/>
  <c r="A44" i="71" s="1"/>
  <c r="A45" i="71" s="1"/>
  <c r="A46" i="71" s="1"/>
  <c r="A47" i="71" s="1"/>
  <c r="C35" i="71"/>
  <c r="A15" i="70"/>
  <c r="A37" i="63"/>
  <c r="A38" i="63" s="1"/>
  <c r="A39" i="63" s="1"/>
  <c r="A40" i="63" s="1"/>
  <c r="A41" i="63" s="1"/>
  <c r="A42" i="63" s="1"/>
  <c r="A43" i="63" s="1"/>
  <c r="A44" i="63" s="1"/>
  <c r="A45" i="63" s="1"/>
  <c r="A46" i="63" s="1"/>
  <c r="A47" i="63" s="1"/>
  <c r="A17" i="71"/>
  <c r="A18" i="71" s="1"/>
  <c r="A19" i="71" s="1"/>
  <c r="A20" i="71" s="1"/>
  <c r="A21" i="71" s="1"/>
  <c r="A22" i="71" s="1"/>
  <c r="A23" i="71" s="1"/>
  <c r="A24" i="71" s="1"/>
  <c r="A25" i="71" s="1"/>
  <c r="A26" i="71" s="1"/>
  <c r="A27" i="71" s="1"/>
  <c r="F15" i="67"/>
  <c r="A35" i="69"/>
  <c r="E15" i="71"/>
  <c r="E15" i="67"/>
  <c r="G35" i="61"/>
  <c r="F35" i="67"/>
  <c r="G35" i="67"/>
  <c r="F35" i="63"/>
  <c r="F15" i="73"/>
  <c r="A37" i="67"/>
  <c r="A38" i="67" s="1"/>
  <c r="A39" i="67" s="1"/>
  <c r="A40" i="67" s="1"/>
  <c r="A41" i="67" s="1"/>
  <c r="A42" i="67" s="1"/>
  <c r="A43" i="67" s="1"/>
  <c r="A44" i="67" s="1"/>
  <c r="A45" i="67" s="1"/>
  <c r="A46" i="67" s="1"/>
  <c r="A47" i="67" s="1"/>
  <c r="G34" i="68"/>
  <c r="G15" i="67"/>
  <c r="E14" i="108"/>
  <c r="I25" i="82"/>
  <c r="U46" i="87"/>
  <c r="U52" i="87" s="1"/>
  <c r="H19" i="82"/>
  <c r="F19" i="24"/>
  <c r="E19" i="82" s="1"/>
  <c r="E15" i="82"/>
  <c r="K38" i="23"/>
  <c r="I38" i="23"/>
  <c r="I26" i="23"/>
  <c r="G66" i="10"/>
  <c r="C36" i="59"/>
  <c r="D35" i="25"/>
  <c r="D47" i="25" s="1"/>
  <c r="D60" i="25" s="1"/>
  <c r="E16" i="28" s="1"/>
  <c r="E35" i="25"/>
  <c r="E47" i="25" s="1"/>
  <c r="E60" i="25" s="1"/>
  <c r="E62" i="25" s="1"/>
  <c r="E70" i="25" s="1"/>
  <c r="E73" i="25" s="1"/>
  <c r="F16" i="27"/>
  <c r="I16" i="27"/>
  <c r="I29" i="27" s="1"/>
  <c r="D51" i="27" s="1"/>
  <c r="E16" i="27"/>
  <c r="E29" i="27" s="1"/>
  <c r="D16" i="27"/>
  <c r="D29" i="27" s="1"/>
  <c r="H27" i="82" s="1"/>
  <c r="I27" i="82" s="1"/>
  <c r="F72" i="24"/>
  <c r="E32" i="82" s="1"/>
  <c r="I32" i="82" s="1"/>
  <c r="H28" i="82"/>
  <c r="E60" i="27"/>
  <c r="F73" i="24" s="1"/>
  <c r="R26" i="27"/>
  <c r="R24" i="27" s="1"/>
  <c r="H24" i="82"/>
  <c r="E23" i="24"/>
  <c r="E24" i="82" s="1"/>
  <c r="H20" i="82"/>
  <c r="E21" i="24"/>
  <c r="E20" i="82" s="1"/>
  <c r="T37" i="87"/>
  <c r="E21" i="87"/>
  <c r="T21" i="87" s="1"/>
  <c r="T19" i="87"/>
  <c r="T16" i="87"/>
  <c r="G55" i="112"/>
  <c r="E30" i="112"/>
  <c r="N30" i="112"/>
  <c r="K30" i="112"/>
  <c r="H54" i="33"/>
  <c r="H56" i="33" s="1"/>
  <c r="E28" i="31"/>
  <c r="Q75" i="30"/>
  <c r="H103" i="30"/>
  <c r="Q52" i="30"/>
  <c r="Q37" i="30"/>
  <c r="F15" i="29"/>
  <c r="H58" i="31"/>
  <c r="H60" i="31" s="1"/>
  <c r="H71" i="31" s="1"/>
  <c r="E50" i="31"/>
  <c r="G50" i="31" s="1"/>
  <c r="G17" i="32"/>
  <c r="F31" i="32"/>
  <c r="D38" i="32"/>
  <c r="F38" i="32" s="1"/>
  <c r="H103" i="82"/>
  <c r="F36" i="32"/>
  <c r="F37" i="32"/>
  <c r="F35" i="32"/>
  <c r="F31" i="55"/>
  <c r="F33" i="55" s="1"/>
  <c r="I31" i="55"/>
  <c r="I33" i="55" s="1"/>
  <c r="E31" i="55"/>
  <c r="E33" i="55" s="1"/>
  <c r="M61" i="56"/>
  <c r="O48" i="56"/>
  <c r="E30" i="32" s="1"/>
  <c r="J48" i="56"/>
  <c r="G19" i="32"/>
  <c r="G21" i="32" s="1"/>
  <c r="F31" i="56"/>
  <c r="F33" i="56" s="1"/>
  <c r="J24" i="56"/>
  <c r="J29" i="56" s="1"/>
  <c r="G31" i="56"/>
  <c r="G33" i="56" s="1"/>
  <c r="I31" i="56"/>
  <c r="I33" i="56" s="1"/>
  <c r="O21" i="56"/>
  <c r="O24" i="56" s="1"/>
  <c r="O29" i="56" s="1"/>
  <c r="P19" i="56"/>
  <c r="P31" i="56" s="1"/>
  <c r="D31" i="56"/>
  <c r="D33" i="56" s="1"/>
  <c r="C31" i="56"/>
  <c r="C33" i="56" s="1"/>
  <c r="H50" i="57"/>
  <c r="H57" i="57" s="1"/>
  <c r="K30" i="57"/>
  <c r="K32" i="57" s="1"/>
  <c r="H30" i="57"/>
  <c r="H32" i="57" s="1"/>
  <c r="G30" i="57"/>
  <c r="G32" i="57" s="1"/>
  <c r="G59" i="57" s="1"/>
  <c r="E30" i="57"/>
  <c r="E32" i="57" s="1"/>
  <c r="C30" i="57"/>
  <c r="C32" i="57" s="1"/>
  <c r="C59" i="57" s="1"/>
  <c r="F30" i="57"/>
  <c r="F32" i="57" s="1"/>
  <c r="D43" i="58"/>
  <c r="S42" i="58"/>
  <c r="S43" i="58" s="1"/>
  <c r="E40" i="76"/>
  <c r="E24" i="76"/>
  <c r="H37" i="56"/>
  <c r="H40" i="56" s="1"/>
  <c r="H50" i="56" s="1"/>
  <c r="H58" i="56" s="1"/>
  <c r="E38" i="76"/>
  <c r="G37" i="56"/>
  <c r="G40" i="56" s="1"/>
  <c r="G50" i="56" s="1"/>
  <c r="G58" i="56" s="1"/>
  <c r="F37" i="56"/>
  <c r="F40" i="56" s="1"/>
  <c r="F50" i="56" s="1"/>
  <c r="F58" i="56" s="1"/>
  <c r="F61" i="56" s="1"/>
  <c r="D37" i="56"/>
  <c r="D40" i="56" s="1"/>
  <c r="D50" i="56" s="1"/>
  <c r="D58" i="56" s="1"/>
  <c r="C37" i="56"/>
  <c r="E18" i="76"/>
  <c r="F18" i="76" s="1"/>
  <c r="D40" i="76"/>
  <c r="C41" i="76"/>
  <c r="D38" i="76"/>
  <c r="G37" i="55"/>
  <c r="G40" i="55" s="1"/>
  <c r="G50" i="55" s="1"/>
  <c r="G58" i="55" s="1"/>
  <c r="E29" i="60"/>
  <c r="C48" i="60"/>
  <c r="B29" i="60"/>
  <c r="G29" i="60"/>
  <c r="B20" i="76"/>
  <c r="D20" i="76" s="1"/>
  <c r="F20" i="76" s="1"/>
  <c r="F48" i="60"/>
  <c r="G48" i="60"/>
  <c r="C25" i="76"/>
  <c r="F29" i="60"/>
  <c r="J35" i="55"/>
  <c r="O35" i="55" s="1"/>
  <c r="C29" i="60"/>
  <c r="D34" i="76"/>
  <c r="C37" i="55"/>
  <c r="C29" i="68"/>
  <c r="E21" i="76"/>
  <c r="F21" i="76" s="1"/>
  <c r="E29" i="68"/>
  <c r="G29" i="68"/>
  <c r="F29" i="68"/>
  <c r="G48" i="68"/>
  <c r="F48" i="68"/>
  <c r="C48" i="68"/>
  <c r="B29" i="68"/>
  <c r="J35" i="56"/>
  <c r="O35" i="56" s="1"/>
  <c r="D28" i="79"/>
  <c r="C28" i="79"/>
  <c r="D52" i="32" s="1"/>
  <c r="F53" i="32"/>
  <c r="F50" i="80"/>
  <c r="F64" i="80" s="1"/>
  <c r="D78" i="80"/>
  <c r="D48" i="32" s="1"/>
  <c r="D49" i="32" s="1"/>
  <c r="E78" i="80"/>
  <c r="E103" i="82" s="1"/>
  <c r="C78" i="80"/>
  <c r="F54" i="81"/>
  <c r="F68" i="81" s="1"/>
  <c r="C82" i="81"/>
  <c r="E82" i="81"/>
  <c r="E108" i="82" s="1"/>
  <c r="I108" i="82" s="1"/>
  <c r="O17" i="55"/>
  <c r="D15" i="32" s="1"/>
  <c r="G54" i="112"/>
  <c r="I13" i="82"/>
  <c r="I21" i="82"/>
  <c r="J17" i="56"/>
  <c r="J19" i="56" s="1"/>
  <c r="O17" i="56"/>
  <c r="O19" i="56" s="1"/>
  <c r="G30" i="32"/>
  <c r="H57" i="82"/>
  <c r="O39" i="56"/>
  <c r="F40" i="31"/>
  <c r="E55" i="82" s="1"/>
  <c r="H55" i="82"/>
  <c r="G29" i="32"/>
  <c r="E72" i="82" s="1"/>
  <c r="O39" i="55"/>
  <c r="H56" i="82"/>
  <c r="H54" i="82"/>
  <c r="E40" i="31"/>
  <c r="C20" i="38" s="1"/>
  <c r="H19" i="55"/>
  <c r="J48" i="55"/>
  <c r="O43" i="55"/>
  <c r="O48" i="55" s="1"/>
  <c r="P50" i="55"/>
  <c r="P58" i="55" s="1"/>
  <c r="P50" i="56"/>
  <c r="P58" i="56" s="1"/>
  <c r="F41" i="31"/>
  <c r="E41" i="31"/>
  <c r="C21" i="38" s="1"/>
  <c r="G22" i="31"/>
  <c r="O103" i="30"/>
  <c r="F87" i="29"/>
  <c r="A15" i="63"/>
  <c r="C15" i="67"/>
  <c r="A17" i="63"/>
  <c r="A18" i="63" s="1"/>
  <c r="A19" i="63" s="1"/>
  <c r="A20" i="63" s="1"/>
  <c r="A21" i="63" s="1"/>
  <c r="A22" i="63" s="1"/>
  <c r="A23" i="63" s="1"/>
  <c r="A24" i="63" s="1"/>
  <c r="A25" i="63" s="1"/>
  <c r="A26" i="63" s="1"/>
  <c r="A27" i="63" s="1"/>
  <c r="C55" i="63"/>
  <c r="D35" i="67"/>
  <c r="E15" i="63"/>
  <c r="A37" i="73"/>
  <c r="A38" i="73" s="1"/>
  <c r="A39" i="73" s="1"/>
  <c r="A40" i="73" s="1"/>
  <c r="A41" i="73" s="1"/>
  <c r="A42" i="73" s="1"/>
  <c r="A43" i="73" s="1"/>
  <c r="A44" i="73" s="1"/>
  <c r="A45" i="73" s="1"/>
  <c r="A46" i="73" s="1"/>
  <c r="A47" i="73" s="1"/>
  <c r="A15" i="73"/>
  <c r="A15" i="67"/>
  <c r="D15" i="73"/>
  <c r="F55" i="63"/>
  <c r="G55" i="63"/>
  <c r="B15" i="67"/>
  <c r="C35" i="63"/>
  <c r="G15" i="75"/>
  <c r="A15" i="75"/>
  <c r="G15" i="63"/>
  <c r="C35" i="67"/>
  <c r="F35" i="74"/>
  <c r="A35" i="75"/>
  <c r="A35" i="67"/>
  <c r="A35" i="63"/>
  <c r="G35" i="73"/>
  <c r="A15" i="74"/>
  <c r="A17" i="67"/>
  <c r="A18" i="67" s="1"/>
  <c r="A19" i="67" s="1"/>
  <c r="A20" i="67" s="1"/>
  <c r="A21" i="67" s="1"/>
  <c r="A22" i="67" s="1"/>
  <c r="A23" i="67" s="1"/>
  <c r="A24" i="67" s="1"/>
  <c r="A25" i="67" s="1"/>
  <c r="A26" i="67" s="1"/>
  <c r="A27" i="67" s="1"/>
  <c r="A57" i="63"/>
  <c r="A58" i="63" s="1"/>
  <c r="A59" i="63" s="1"/>
  <c r="A60" i="63" s="1"/>
  <c r="A61" i="63" s="1"/>
  <c r="A62" i="63" s="1"/>
  <c r="A63" i="63" s="1"/>
  <c r="A64" i="63" s="1"/>
  <c r="A65" i="63" s="1"/>
  <c r="A66" i="63" s="1"/>
  <c r="A67" i="63" s="1"/>
  <c r="E15" i="76"/>
  <c r="A55" i="63"/>
  <c r="D55" i="63"/>
  <c r="F16" i="32"/>
  <c r="H19" i="56"/>
  <c r="H31" i="56" s="1"/>
  <c r="H33" i="56" s="1"/>
  <c r="J17" i="55"/>
  <c r="J19" i="55" s="1"/>
  <c r="G15" i="112"/>
  <c r="I15" i="112"/>
  <c r="I30" i="112" s="1"/>
  <c r="D52" i="112" s="1"/>
  <c r="F52" i="112" s="1"/>
  <c r="H34" i="82"/>
  <c r="G16" i="27"/>
  <c r="G29" i="27" s="1"/>
  <c r="D55" i="27" s="1"/>
  <c r="R32" i="27"/>
  <c r="Q45" i="30"/>
  <c r="Q32" i="30"/>
  <c r="F19" i="31"/>
  <c r="G19" i="31" s="1"/>
  <c r="F40" i="29"/>
  <c r="F90" i="29"/>
  <c r="F25" i="31"/>
  <c r="G25" i="31" s="1"/>
  <c r="E40" i="29"/>
  <c r="F86" i="29"/>
  <c r="F68" i="29"/>
  <c r="G26" i="31"/>
  <c r="E48" i="29"/>
  <c r="F29" i="31"/>
  <c r="G29" i="31" s="1"/>
  <c r="E88" i="29"/>
  <c r="E55" i="29"/>
  <c r="G31" i="31"/>
  <c r="F55" i="29"/>
  <c r="E74" i="29"/>
  <c r="F14" i="31" s="1"/>
  <c r="G14" i="31" s="1"/>
  <c r="E60" i="29"/>
  <c r="Q77" i="30"/>
  <c r="E82" i="29" s="1"/>
  <c r="G27" i="31"/>
  <c r="Q79" i="30"/>
  <c r="E84" i="29" s="1"/>
  <c r="F23" i="31" s="1"/>
  <c r="G23" i="31" s="1"/>
  <c r="F66" i="29"/>
  <c r="F24" i="31"/>
  <c r="G24" i="31" s="1"/>
  <c r="G30" i="31"/>
  <c r="N103" i="30"/>
  <c r="F60" i="29"/>
  <c r="F48" i="29"/>
  <c r="G17" i="31"/>
  <c r="F35" i="29"/>
  <c r="F74" i="29"/>
  <c r="H62" i="82" s="1"/>
  <c r="F80" i="29"/>
  <c r="F103" i="29"/>
  <c r="E35" i="29"/>
  <c r="E80" i="29"/>
  <c r="F20" i="31" s="1"/>
  <c r="G20" i="31" s="1"/>
  <c r="F101" i="29"/>
  <c r="O22" i="55"/>
  <c r="O24" i="55" s="1"/>
  <c r="J24" i="55"/>
  <c r="J29" i="55" s="1"/>
  <c r="E54" i="82"/>
  <c r="D35" i="64"/>
  <c r="F35" i="72"/>
  <c r="F15" i="63"/>
  <c r="E15" i="73"/>
  <c r="G15" i="73"/>
  <c r="F35" i="73"/>
  <c r="B15" i="63"/>
  <c r="D15" i="63"/>
  <c r="A17" i="66"/>
  <c r="A18" i="66" s="1"/>
  <c r="A19" i="66" s="1"/>
  <c r="A20" i="66" s="1"/>
  <c r="A21" i="66" s="1"/>
  <c r="A22" i="66" s="1"/>
  <c r="A23" i="66" s="1"/>
  <c r="A24" i="66" s="1"/>
  <c r="A25" i="66" s="1"/>
  <c r="A26" i="66" s="1"/>
  <c r="A27" i="66" s="1"/>
  <c r="B15" i="73"/>
  <c r="C15" i="73"/>
  <c r="C15" i="63"/>
  <c r="D15" i="68"/>
  <c r="B15" i="66"/>
  <c r="A17" i="73"/>
  <c r="A18" i="73" s="1"/>
  <c r="A19" i="73" s="1"/>
  <c r="A20" i="73" s="1"/>
  <c r="A21" i="73" s="1"/>
  <c r="A22" i="73" s="1"/>
  <c r="A23" i="73" s="1"/>
  <c r="A24" i="73" s="1"/>
  <c r="A25" i="73" s="1"/>
  <c r="A26" i="73" s="1"/>
  <c r="A27" i="73" s="1"/>
  <c r="D35" i="66"/>
  <c r="C34" i="68"/>
  <c r="D35" i="73"/>
  <c r="G35" i="72"/>
  <c r="E15" i="64"/>
  <c r="A35" i="66"/>
  <c r="G15" i="66"/>
  <c r="D35" i="65"/>
  <c r="A15" i="66"/>
  <c r="F15" i="66"/>
  <c r="A17" i="64"/>
  <c r="A18" i="64" s="1"/>
  <c r="A19" i="64" s="1"/>
  <c r="A20" i="64" s="1"/>
  <c r="A21" i="64" s="1"/>
  <c r="A22" i="64" s="1"/>
  <c r="A23" i="64" s="1"/>
  <c r="A24" i="64" s="1"/>
  <c r="A25" i="64" s="1"/>
  <c r="A26" i="64" s="1"/>
  <c r="A27" i="64" s="1"/>
  <c r="F15" i="72"/>
  <c r="C35" i="75"/>
  <c r="D15" i="66"/>
  <c r="D35" i="75"/>
  <c r="C15" i="65"/>
  <c r="F34" i="68"/>
  <c r="C15" i="66"/>
  <c r="E47" i="109"/>
  <c r="C35" i="66"/>
  <c r="D15" i="65"/>
  <c r="C35" i="64"/>
  <c r="A17" i="72"/>
  <c r="A18" i="72" s="1"/>
  <c r="A19" i="72" s="1"/>
  <c r="A20" i="72" s="1"/>
  <c r="A21" i="72" s="1"/>
  <c r="A22" i="72" s="1"/>
  <c r="A23" i="72" s="1"/>
  <c r="A24" i="72" s="1"/>
  <c r="A25" i="72" s="1"/>
  <c r="A26" i="72" s="1"/>
  <c r="A27" i="72" s="1"/>
  <c r="D35" i="72"/>
  <c r="A15" i="68"/>
  <c r="F35" i="64"/>
  <c r="E15" i="66"/>
  <c r="G35" i="65"/>
  <c r="G35" i="64"/>
  <c r="F12" i="29"/>
  <c r="G12" i="29" s="1"/>
  <c r="A35" i="73"/>
  <c r="F35" i="66"/>
  <c r="A37" i="66"/>
  <c r="A38" i="66" s="1"/>
  <c r="A39" i="66" s="1"/>
  <c r="A40" i="66" s="1"/>
  <c r="A41" i="66" s="1"/>
  <c r="A42" i="66" s="1"/>
  <c r="A43" i="66" s="1"/>
  <c r="A44" i="66" s="1"/>
  <c r="A45" i="66" s="1"/>
  <c r="A46" i="66" s="1"/>
  <c r="A47" i="66" s="1"/>
  <c r="C35" i="65"/>
  <c r="A35" i="64"/>
  <c r="G35" i="75"/>
  <c r="C12" i="29"/>
  <c r="B15" i="72"/>
  <c r="A37" i="61"/>
  <c r="A38" i="61" s="1"/>
  <c r="A39" i="61" s="1"/>
  <c r="A40" i="61" s="1"/>
  <c r="A41" i="61" s="1"/>
  <c r="A42" i="61" s="1"/>
  <c r="A43" i="61" s="1"/>
  <c r="A44" i="61" s="1"/>
  <c r="A45" i="61" s="1"/>
  <c r="A46" i="61" s="1"/>
  <c r="A47" i="61" s="1"/>
  <c r="C15" i="74"/>
  <c r="G35" i="74"/>
  <c r="D35" i="61"/>
  <c r="A17" i="61"/>
  <c r="A18" i="61" s="1"/>
  <c r="A19" i="61" s="1"/>
  <c r="A20" i="61" s="1"/>
  <c r="A21" i="61" s="1"/>
  <c r="A22" i="61" s="1"/>
  <c r="A23" i="61" s="1"/>
  <c r="A24" i="61" s="1"/>
  <c r="A25" i="61" s="1"/>
  <c r="A26" i="61" s="1"/>
  <c r="A27" i="61" s="1"/>
  <c r="G13" i="31"/>
  <c r="H13" i="31" s="1"/>
  <c r="B15" i="74"/>
  <c r="C35" i="72"/>
  <c r="A35" i="65"/>
  <c r="E15" i="65"/>
  <c r="F35" i="65"/>
  <c r="G15" i="64"/>
  <c r="D31" i="76"/>
  <c r="A17" i="69"/>
  <c r="A18" i="69" s="1"/>
  <c r="A19" i="69" s="1"/>
  <c r="A20" i="69" s="1"/>
  <c r="A21" i="69" s="1"/>
  <c r="A22" i="69" s="1"/>
  <c r="A23" i="69" s="1"/>
  <c r="A24" i="69" s="1"/>
  <c r="A25" i="69" s="1"/>
  <c r="A26" i="69" s="1"/>
  <c r="A27" i="69" s="1"/>
  <c r="A35" i="72"/>
  <c r="F35" i="69"/>
  <c r="F15" i="75"/>
  <c r="C15" i="70"/>
  <c r="A17" i="74"/>
  <c r="A18" i="74" s="1"/>
  <c r="A19" i="74" s="1"/>
  <c r="A20" i="74" s="1"/>
  <c r="A21" i="74" s="1"/>
  <c r="A22" i="74" s="1"/>
  <c r="A23" i="74" s="1"/>
  <c r="A24" i="74" s="1"/>
  <c r="A25" i="74" s="1"/>
  <c r="A26" i="74" s="1"/>
  <c r="A27" i="74" s="1"/>
  <c r="B15" i="75"/>
  <c r="A17" i="75"/>
  <c r="A18" i="75" s="1"/>
  <c r="A19" i="75" s="1"/>
  <c r="A20" i="75" s="1"/>
  <c r="A21" i="75" s="1"/>
  <c r="A22" i="75" s="1"/>
  <c r="A23" i="75" s="1"/>
  <c r="A24" i="75" s="1"/>
  <c r="A25" i="75" s="1"/>
  <c r="A26" i="75" s="1"/>
  <c r="A27" i="75" s="1"/>
  <c r="F35" i="75"/>
  <c r="D15" i="74"/>
  <c r="G15" i="74"/>
  <c r="G15" i="61"/>
  <c r="D15" i="62"/>
  <c r="A55" i="71"/>
  <c r="G35" i="70"/>
  <c r="A17" i="65"/>
  <c r="A18" i="65" s="1"/>
  <c r="A19" i="65" s="1"/>
  <c r="A20" i="65" s="1"/>
  <c r="A21" i="65" s="1"/>
  <c r="A22" i="65" s="1"/>
  <c r="A23" i="65" s="1"/>
  <c r="A24" i="65" s="1"/>
  <c r="A25" i="65" s="1"/>
  <c r="A26" i="65" s="1"/>
  <c r="A27" i="65" s="1"/>
  <c r="A15" i="64"/>
  <c r="D15" i="64"/>
  <c r="G15" i="72"/>
  <c r="D35" i="74"/>
  <c r="A15" i="72"/>
  <c r="A37" i="75"/>
  <c r="A38" i="75" s="1"/>
  <c r="A39" i="75" s="1"/>
  <c r="A40" i="75" s="1"/>
  <c r="A41" i="75" s="1"/>
  <c r="A42" i="75" s="1"/>
  <c r="A43" i="75" s="1"/>
  <c r="A44" i="75" s="1"/>
  <c r="A45" i="75" s="1"/>
  <c r="A46" i="75" s="1"/>
  <c r="A47" i="75" s="1"/>
  <c r="F15" i="69"/>
  <c r="C15" i="72"/>
  <c r="F15" i="74"/>
  <c r="E15" i="72"/>
  <c r="A35" i="74"/>
  <c r="A37" i="70"/>
  <c r="A38" i="70" s="1"/>
  <c r="A39" i="70" s="1"/>
  <c r="A40" i="70" s="1"/>
  <c r="A41" i="70" s="1"/>
  <c r="A42" i="70" s="1"/>
  <c r="A43" i="70" s="1"/>
  <c r="A44" i="70" s="1"/>
  <c r="A45" i="70" s="1"/>
  <c r="A46" i="70" s="1"/>
  <c r="A47" i="70" s="1"/>
  <c r="D15" i="70"/>
  <c r="F35" i="61"/>
  <c r="C35" i="74"/>
  <c r="F55" i="71"/>
  <c r="G15" i="65"/>
  <c r="F12" i="32"/>
  <c r="G12" i="32" s="1"/>
  <c r="F15" i="65"/>
  <c r="A37" i="64"/>
  <c r="A38" i="64" s="1"/>
  <c r="A39" i="64" s="1"/>
  <c r="A40" i="64" s="1"/>
  <c r="A41" i="64" s="1"/>
  <c r="A42" i="64" s="1"/>
  <c r="A43" i="64" s="1"/>
  <c r="A44" i="64" s="1"/>
  <c r="A45" i="64" s="1"/>
  <c r="A46" i="64" s="1"/>
  <c r="A47" i="64" s="1"/>
  <c r="F15" i="64"/>
  <c r="C15" i="69"/>
  <c r="A17" i="70"/>
  <c r="A18" i="70" s="1"/>
  <c r="A19" i="70" s="1"/>
  <c r="A20" i="70" s="1"/>
  <c r="A21" i="70" s="1"/>
  <c r="A22" i="70" s="1"/>
  <c r="A23" i="70" s="1"/>
  <c r="A24" i="70" s="1"/>
  <c r="A25" i="70" s="1"/>
  <c r="A26" i="70" s="1"/>
  <c r="A27" i="70" s="1"/>
  <c r="D15" i="72"/>
  <c r="A37" i="69"/>
  <c r="A38" i="69" s="1"/>
  <c r="A39" i="69" s="1"/>
  <c r="A40" i="69" s="1"/>
  <c r="A41" i="69" s="1"/>
  <c r="A42" i="69" s="1"/>
  <c r="A43" i="69" s="1"/>
  <c r="A44" i="69" s="1"/>
  <c r="A45" i="69" s="1"/>
  <c r="A46" i="69" s="1"/>
  <c r="A47" i="69" s="1"/>
  <c r="G15" i="69"/>
  <c r="D15" i="75"/>
  <c r="C15" i="75"/>
  <c r="E15" i="74"/>
  <c r="E12" i="36"/>
  <c r="F12" i="36" s="1"/>
  <c r="D35" i="70"/>
  <c r="G15" i="71"/>
  <c r="A35" i="70"/>
  <c r="A37" i="65"/>
  <c r="A38" i="65" s="1"/>
  <c r="A39" i="65" s="1"/>
  <c r="A40" i="65" s="1"/>
  <c r="A41" i="65" s="1"/>
  <c r="A42" i="65" s="1"/>
  <c r="A43" i="65" s="1"/>
  <c r="A44" i="65" s="1"/>
  <c r="A45" i="65" s="1"/>
  <c r="A46" i="65" s="1"/>
  <c r="A47" i="65" s="1"/>
  <c r="B15" i="64"/>
  <c r="C15" i="61"/>
  <c r="F15" i="76"/>
  <c r="D15" i="71"/>
  <c r="C35" i="69"/>
  <c r="D15" i="61"/>
  <c r="B15" i="70"/>
  <c r="A15" i="71"/>
  <c r="F15" i="68"/>
  <c r="A34" i="68"/>
  <c r="G62" i="33"/>
  <c r="H62" i="33" s="1"/>
  <c r="A17" i="68"/>
  <c r="A18" i="68" s="1"/>
  <c r="A19" i="68" s="1"/>
  <c r="A20" i="68" s="1"/>
  <c r="A21" i="68" s="1"/>
  <c r="A22" i="68" s="1"/>
  <c r="A23" i="68" s="1"/>
  <c r="A24" i="68" s="1"/>
  <c r="A25" i="68" s="1"/>
  <c r="A26" i="68" s="1"/>
  <c r="A27" i="68" s="1"/>
  <c r="F15" i="71"/>
  <c r="F15" i="70"/>
  <c r="F35" i="70"/>
  <c r="E15" i="70"/>
  <c r="G15" i="68"/>
  <c r="F35" i="62"/>
  <c r="B15" i="68"/>
  <c r="C32" i="79"/>
  <c r="D32" i="79" s="1"/>
  <c r="D15" i="69"/>
  <c r="F7" i="115"/>
  <c r="C23" i="115" s="1"/>
  <c r="E83" i="80"/>
  <c r="F83" i="80" s="1"/>
  <c r="F13" i="31"/>
  <c r="D15" i="60"/>
  <c r="F13" i="33"/>
  <c r="F35" i="71"/>
  <c r="E15" i="69"/>
  <c r="C15" i="71"/>
  <c r="A36" i="68"/>
  <c r="A37" i="68" s="1"/>
  <c r="A38" i="68" s="1"/>
  <c r="A39" i="68" s="1"/>
  <c r="A40" i="68" s="1"/>
  <c r="A41" i="68" s="1"/>
  <c r="A42" i="68" s="1"/>
  <c r="A43" i="68" s="1"/>
  <c r="A44" i="68" s="1"/>
  <c r="A45" i="68" s="1"/>
  <c r="A46" i="68" s="1"/>
  <c r="D35" i="71"/>
  <c r="G35" i="69"/>
  <c r="B15" i="69"/>
  <c r="D55" i="71"/>
  <c r="E15" i="68"/>
  <c r="C35" i="70"/>
  <c r="E31" i="6"/>
  <c r="D12" i="32"/>
  <c r="E12" i="29"/>
  <c r="G55" i="71"/>
  <c r="B15" i="71"/>
  <c r="C55" i="71"/>
  <c r="G13" i="33"/>
  <c r="H13" i="33" s="1"/>
  <c r="A57" i="71"/>
  <c r="A58" i="71" s="1"/>
  <c r="A59" i="71" s="1"/>
  <c r="A60" i="71" s="1"/>
  <c r="A61" i="71" s="1"/>
  <c r="A62" i="71" s="1"/>
  <c r="A63" i="71" s="1"/>
  <c r="A64" i="71" s="1"/>
  <c r="A65" i="71" s="1"/>
  <c r="A66" i="71" s="1"/>
  <c r="A67" i="71" s="1"/>
  <c r="C15" i="68"/>
  <c r="E65" i="26"/>
  <c r="F65" i="26" s="1"/>
  <c r="E14" i="26"/>
  <c r="F14" i="26" s="1"/>
  <c r="E50" i="13"/>
  <c r="E21" i="13"/>
  <c r="E13" i="59"/>
  <c r="B13" i="59"/>
  <c r="C13" i="59"/>
  <c r="D13" i="59"/>
  <c r="E50" i="112"/>
  <c r="D50" i="112"/>
  <c r="F51" i="112"/>
  <c r="G51" i="112" s="1"/>
  <c r="A35" i="62"/>
  <c r="A15" i="61"/>
  <c r="C35" i="61"/>
  <c r="A15" i="62"/>
  <c r="G15" i="60"/>
  <c r="E15" i="62"/>
  <c r="A35" i="61"/>
  <c r="C15" i="62"/>
  <c r="A37" i="62"/>
  <c r="A38" i="62" s="1"/>
  <c r="A39" i="62" s="1"/>
  <c r="A40" i="62" s="1"/>
  <c r="A41" i="62" s="1"/>
  <c r="A42" i="62" s="1"/>
  <c r="A43" i="62" s="1"/>
  <c r="A44" i="62" s="1"/>
  <c r="A45" i="62" s="1"/>
  <c r="A46" i="62" s="1"/>
  <c r="A47" i="62" s="1"/>
  <c r="E15" i="61"/>
  <c r="B15" i="60"/>
  <c r="F15" i="62"/>
  <c r="G35" i="62"/>
  <c r="C35" i="62"/>
  <c r="B15" i="62"/>
  <c r="A17" i="62"/>
  <c r="A18" i="62" s="1"/>
  <c r="A19" i="62" s="1"/>
  <c r="A20" i="62" s="1"/>
  <c r="A21" i="62" s="1"/>
  <c r="A22" i="62" s="1"/>
  <c r="A23" i="62" s="1"/>
  <c r="A24" i="62" s="1"/>
  <c r="A25" i="62" s="1"/>
  <c r="A26" i="62" s="1"/>
  <c r="A27" i="62" s="1"/>
  <c r="D35" i="62"/>
  <c r="K17" i="23"/>
  <c r="K26" i="23" s="1"/>
  <c r="I72" i="82" l="1"/>
  <c r="E38" i="87"/>
  <c r="E41" i="87" s="1"/>
  <c r="J59" i="57"/>
  <c r="D25" i="76"/>
  <c r="E96" i="82" s="1"/>
  <c r="E27" i="87"/>
  <c r="E29" i="87" s="1"/>
  <c r="D19" i="91"/>
  <c r="D23" i="91" s="1"/>
  <c r="G57" i="112"/>
  <c r="F59" i="57"/>
  <c r="T38" i="87"/>
  <c r="T41" i="87" s="1"/>
  <c r="H18" i="82" s="1"/>
  <c r="Q50" i="57"/>
  <c r="Q57" i="57" s="1"/>
  <c r="Q30" i="57"/>
  <c r="Q32" i="57" s="1"/>
  <c r="G44" i="83"/>
  <c r="G50" i="83" s="1"/>
  <c r="E46" i="82" s="1"/>
  <c r="F82" i="81"/>
  <c r="G30" i="96"/>
  <c r="P59" i="57"/>
  <c r="F39" i="76"/>
  <c r="G46" i="95"/>
  <c r="R44" i="27"/>
  <c r="D61" i="55"/>
  <c r="M28" i="111"/>
  <c r="M41" i="95"/>
  <c r="B23" i="102"/>
  <c r="E88" i="82" s="1"/>
  <c r="D16" i="102"/>
  <c r="D24" i="102" s="1"/>
  <c r="D32" i="88" s="1"/>
  <c r="H31" i="55"/>
  <c r="H33" i="55" s="1"/>
  <c r="H61" i="55" s="1"/>
  <c r="B16" i="101"/>
  <c r="D62" i="25"/>
  <c r="D70" i="25" s="1"/>
  <c r="D73" i="25" s="1"/>
  <c r="E42" i="82" s="1"/>
  <c r="H87" i="82"/>
  <c r="E41" i="76"/>
  <c r="H26" i="96"/>
  <c r="G88" i="90"/>
  <c r="G139" i="90" s="1"/>
  <c r="I54" i="82"/>
  <c r="I22" i="82"/>
  <c r="I15" i="82"/>
  <c r="L61" i="56"/>
  <c r="H52" i="96"/>
  <c r="N59" i="57"/>
  <c r="F38" i="76"/>
  <c r="Q59" i="57"/>
  <c r="E91" i="82" s="1"/>
  <c r="I20" i="82"/>
  <c r="F40" i="76"/>
  <c r="M46" i="95"/>
  <c r="D46" i="90"/>
  <c r="D88" i="90" s="1"/>
  <c r="D139" i="90" s="1"/>
  <c r="F23" i="91"/>
  <c r="F51" i="91" s="1"/>
  <c r="B16" i="99" s="1"/>
  <c r="D16" i="99" s="1"/>
  <c r="D17" i="99" s="1"/>
  <c r="D28" i="88" s="1"/>
  <c r="M27" i="95"/>
  <c r="M29" i="95" s="1"/>
  <c r="G29" i="95"/>
  <c r="G52" i="32"/>
  <c r="G61" i="32" s="1"/>
  <c r="Q57" i="30"/>
  <c r="Q103" i="30" s="1"/>
  <c r="G93" i="33"/>
  <c r="E62" i="29"/>
  <c r="F16" i="31" s="1"/>
  <c r="G16" i="31" s="1"/>
  <c r="E61" i="82" s="1"/>
  <c r="F62" i="29"/>
  <c r="H61" i="82" s="1"/>
  <c r="E32" i="31"/>
  <c r="C51" i="38" s="1"/>
  <c r="C56" i="38" s="1"/>
  <c r="C58" i="38" s="1"/>
  <c r="J31" i="56"/>
  <c r="J33" i="56" s="1"/>
  <c r="E102" i="82"/>
  <c r="D54" i="32"/>
  <c r="D61" i="32" s="1"/>
  <c r="E59" i="57"/>
  <c r="E61" i="55"/>
  <c r="F92" i="29"/>
  <c r="F95" i="29" s="1"/>
  <c r="E95" i="29"/>
  <c r="F21" i="31" s="1"/>
  <c r="G21" i="31" s="1"/>
  <c r="H29" i="96"/>
  <c r="L52" i="95"/>
  <c r="M49" i="95"/>
  <c r="M52" i="95" s="1"/>
  <c r="E101" i="82"/>
  <c r="D51" i="91"/>
  <c r="G52" i="91" s="1"/>
  <c r="D19" i="88" s="1"/>
  <c r="E54" i="32"/>
  <c r="H107" i="82" s="1"/>
  <c r="I103" i="82"/>
  <c r="K59" i="57"/>
  <c r="N17" i="111"/>
  <c r="N28" i="111" s="1"/>
  <c r="D23" i="88" s="1"/>
  <c r="D30" i="96"/>
  <c r="C22" i="118"/>
  <c r="C24" i="118" s="1"/>
  <c r="C55" i="118" s="1"/>
  <c r="I19" i="82"/>
  <c r="I55" i="82"/>
  <c r="P61" i="55"/>
  <c r="F61" i="55"/>
  <c r="O19" i="55"/>
  <c r="G61" i="55"/>
  <c r="I61" i="56"/>
  <c r="E61" i="56"/>
  <c r="H59" i="57"/>
  <c r="H59" i="33"/>
  <c r="G54" i="33"/>
  <c r="E46" i="87"/>
  <c r="E52" i="87" s="1"/>
  <c r="H46" i="82" s="1"/>
  <c r="I46" i="82" s="1"/>
  <c r="I16" i="82"/>
  <c r="E66" i="29"/>
  <c r="F18" i="31" s="1"/>
  <c r="G18" i="31" s="1"/>
  <c r="E48" i="32"/>
  <c r="E49" i="32" s="1"/>
  <c r="E107" i="82"/>
  <c r="H101" i="82"/>
  <c r="F78" i="80"/>
  <c r="J37" i="56"/>
  <c r="O37" i="56" s="1"/>
  <c r="O40" i="56" s="1"/>
  <c r="E25" i="76"/>
  <c r="E97" i="82" s="1"/>
  <c r="C40" i="56"/>
  <c r="C50" i="56" s="1"/>
  <c r="C58" i="56" s="1"/>
  <c r="C61" i="56" s="1"/>
  <c r="I61" i="55"/>
  <c r="F16" i="28"/>
  <c r="H66" i="11"/>
  <c r="H69" i="11"/>
  <c r="G23" i="32"/>
  <c r="G26" i="32" s="1"/>
  <c r="E69" i="82" s="1"/>
  <c r="F38" i="24"/>
  <c r="H67" i="11"/>
  <c r="G69" i="10"/>
  <c r="H66" i="10" s="1"/>
  <c r="E77" i="25"/>
  <c r="F16" i="26"/>
  <c r="E43" i="82"/>
  <c r="E71" i="24"/>
  <c r="E28" i="82" s="1"/>
  <c r="I28" i="82" s="1"/>
  <c r="H29" i="82"/>
  <c r="I29" i="82" s="1"/>
  <c r="D60" i="27"/>
  <c r="H33" i="82" s="1"/>
  <c r="I24" i="82"/>
  <c r="T27" i="87"/>
  <c r="T29" i="87" s="1"/>
  <c r="H12" i="82"/>
  <c r="E15" i="24"/>
  <c r="D105" i="29"/>
  <c r="H50" i="82" s="1"/>
  <c r="G32" i="32"/>
  <c r="G40" i="32" s="1"/>
  <c r="H81" i="82"/>
  <c r="E19" i="32"/>
  <c r="E21" i="32" s="1"/>
  <c r="G40" i="31"/>
  <c r="G61" i="56"/>
  <c r="H67" i="82"/>
  <c r="P33" i="56"/>
  <c r="H69" i="82" s="1"/>
  <c r="D61" i="56"/>
  <c r="H61" i="56"/>
  <c r="B25" i="76"/>
  <c r="F25" i="76"/>
  <c r="D41" i="76"/>
  <c r="F34" i="76"/>
  <c r="J37" i="55"/>
  <c r="C40" i="55"/>
  <c r="C50" i="55" s="1"/>
  <c r="C58" i="55" s="1"/>
  <c r="C61" i="55" s="1"/>
  <c r="K29" i="68"/>
  <c r="F52" i="32"/>
  <c r="E73" i="82"/>
  <c r="H73" i="82"/>
  <c r="E15" i="32"/>
  <c r="E17" i="32" s="1"/>
  <c r="O31" i="56"/>
  <c r="O33" i="56" s="1"/>
  <c r="H16" i="31"/>
  <c r="H32" i="31" s="1"/>
  <c r="E53" i="82" s="1"/>
  <c r="G105" i="29"/>
  <c r="H53" i="82" s="1"/>
  <c r="D30" i="32"/>
  <c r="F30" i="32" s="1"/>
  <c r="E57" i="82"/>
  <c r="I57" i="82" s="1"/>
  <c r="E56" i="82"/>
  <c r="I56" i="82" s="1"/>
  <c r="G41" i="31"/>
  <c r="E82" i="82"/>
  <c r="H82" i="82"/>
  <c r="F88" i="29"/>
  <c r="G30" i="112"/>
  <c r="J31" i="55"/>
  <c r="J33" i="55" s="1"/>
  <c r="D17" i="32"/>
  <c r="P16" i="27"/>
  <c r="R16" i="27" s="1"/>
  <c r="E34" i="82"/>
  <c r="I34" i="82" s="1"/>
  <c r="F75" i="24"/>
  <c r="F84" i="29"/>
  <c r="F15" i="31"/>
  <c r="F82" i="29"/>
  <c r="E62" i="82"/>
  <c r="I62" i="82" s="1"/>
  <c r="F28" i="31"/>
  <c r="G28" i="31" s="1"/>
  <c r="E60" i="82" s="1"/>
  <c r="I60" i="82" s="1"/>
  <c r="O29" i="55"/>
  <c r="D19" i="32"/>
  <c r="E81" i="82"/>
  <c r="D77" i="25"/>
  <c r="G140" i="90" l="1"/>
  <c r="D18" i="88" s="1"/>
  <c r="F41" i="76"/>
  <c r="H88" i="82" s="1"/>
  <c r="T46" i="87"/>
  <c r="T52" i="87" s="1"/>
  <c r="E61" i="32"/>
  <c r="E19" i="24"/>
  <c r="E18" i="82" s="1"/>
  <c r="H30" i="96"/>
  <c r="H53" i="96" s="1"/>
  <c r="D25" i="88" s="1"/>
  <c r="I88" i="82"/>
  <c r="D16" i="101"/>
  <c r="D24" i="101" s="1"/>
  <c r="D31" i="88" s="1"/>
  <c r="B23" i="101"/>
  <c r="E87" i="82" s="1"/>
  <c r="I87" i="82" s="1"/>
  <c r="E16" i="26"/>
  <c r="H42" i="82" s="1"/>
  <c r="I42" i="82" s="1"/>
  <c r="C62" i="38"/>
  <c r="C69" i="38" s="1"/>
  <c r="E50" i="82"/>
  <c r="I50" i="82" s="1"/>
  <c r="I101" i="82"/>
  <c r="I107" i="82"/>
  <c r="C26" i="118"/>
  <c r="A58" i="118"/>
  <c r="E73" i="24"/>
  <c r="E33" i="82" s="1"/>
  <c r="I33" i="82" s="1"/>
  <c r="M53" i="95"/>
  <c r="D24" i="88" s="1"/>
  <c r="O31" i="55"/>
  <c r="H14" i="82"/>
  <c r="H70" i="11"/>
  <c r="E67" i="82"/>
  <c r="P61" i="56"/>
  <c r="H92" i="82" s="1"/>
  <c r="I92" i="82" s="1"/>
  <c r="O33" i="112"/>
  <c r="F47" i="112"/>
  <c r="F15" i="112" s="1"/>
  <c r="O15" i="112" s="1"/>
  <c r="Q15" i="112" s="1"/>
  <c r="I53" i="82"/>
  <c r="F48" i="32"/>
  <c r="F49" i="32" s="1"/>
  <c r="H106" i="82"/>
  <c r="I106" i="82" s="1"/>
  <c r="H97" i="82"/>
  <c r="I97" i="82" s="1"/>
  <c r="F42" i="31"/>
  <c r="F60" i="31" s="1"/>
  <c r="F71" i="31" s="1"/>
  <c r="J40" i="56"/>
  <c r="J50" i="56" s="1"/>
  <c r="J58" i="56" s="1"/>
  <c r="J61" i="56" s="1"/>
  <c r="H59" i="82"/>
  <c r="F19" i="32"/>
  <c r="F21" i="32" s="1"/>
  <c r="D54" i="112"/>
  <c r="H60" i="10"/>
  <c r="H63" i="10"/>
  <c r="H54" i="10"/>
  <c r="H36" i="10"/>
  <c r="H27" i="10"/>
  <c r="H42" i="10"/>
  <c r="H24" i="10"/>
  <c r="H29" i="10"/>
  <c r="H44" i="10"/>
  <c r="H21" i="10"/>
  <c r="H33" i="10"/>
  <c r="H23" i="10"/>
  <c r="H47" i="10"/>
  <c r="H43" i="10"/>
  <c r="H39" i="10"/>
  <c r="H19" i="10"/>
  <c r="H55" i="10"/>
  <c r="H57" i="10"/>
  <c r="H26" i="10"/>
  <c r="H20" i="10"/>
  <c r="H25" i="10"/>
  <c r="H28" i="10"/>
  <c r="H46" i="10"/>
  <c r="H61" i="10"/>
  <c r="H58" i="10"/>
  <c r="H56" i="10"/>
  <c r="H41" i="10"/>
  <c r="H17" i="10"/>
  <c r="H22" i="10"/>
  <c r="H40" i="10"/>
  <c r="H51" i="10"/>
  <c r="H50" i="10"/>
  <c r="H16" i="10"/>
  <c r="H48" i="10"/>
  <c r="H62" i="10"/>
  <c r="H53" i="10"/>
  <c r="H64" i="10"/>
  <c r="H30" i="10"/>
  <c r="H18" i="10"/>
  <c r="H34" i="10"/>
  <c r="H32" i="10"/>
  <c r="H37" i="10"/>
  <c r="H52" i="10"/>
  <c r="H59" i="10"/>
  <c r="H35" i="10"/>
  <c r="H45" i="10"/>
  <c r="H38" i="10"/>
  <c r="H31" i="10"/>
  <c r="H49" i="10"/>
  <c r="H67" i="10"/>
  <c r="H68" i="10"/>
  <c r="H43" i="82"/>
  <c r="I43" i="82" s="1"/>
  <c r="F56" i="26"/>
  <c r="F60" i="26" s="1"/>
  <c r="E17" i="24"/>
  <c r="E14" i="82" s="1"/>
  <c r="I14" i="82" s="1"/>
  <c r="I18" i="82"/>
  <c r="H47" i="82"/>
  <c r="G52" i="83"/>
  <c r="G54" i="83" s="1"/>
  <c r="E47" i="82" s="1"/>
  <c r="E12" i="82"/>
  <c r="I12" i="82" s="1"/>
  <c r="F105" i="29"/>
  <c r="H52" i="82" s="1"/>
  <c r="E105" i="29"/>
  <c r="H51" i="82" s="1"/>
  <c r="G42" i="32"/>
  <c r="G63" i="32" s="1"/>
  <c r="G70" i="32" s="1"/>
  <c r="G72" i="32" s="1"/>
  <c r="I81" i="82"/>
  <c r="D21" i="32"/>
  <c r="D23" i="32" s="1"/>
  <c r="D26" i="32" s="1"/>
  <c r="E23" i="32"/>
  <c r="E26" i="32" s="1"/>
  <c r="F15" i="32"/>
  <c r="F17" i="32" s="1"/>
  <c r="H58" i="82"/>
  <c r="H96" i="82"/>
  <c r="I96" i="82" s="1"/>
  <c r="O37" i="55"/>
  <c r="O40" i="55" s="1"/>
  <c r="E42" i="31"/>
  <c r="C22" i="38" s="1"/>
  <c r="C23" i="38" s="1"/>
  <c r="C32" i="38" s="1"/>
  <c r="J40" i="55"/>
  <c r="J50" i="55" s="1"/>
  <c r="J58" i="55" s="1"/>
  <c r="J61" i="55" s="1"/>
  <c r="O50" i="56"/>
  <c r="O58" i="56" s="1"/>
  <c r="O61" i="56" s="1"/>
  <c r="H91" i="82" s="1"/>
  <c r="I91" i="82" s="1"/>
  <c r="H71" i="82"/>
  <c r="E29" i="32"/>
  <c r="E32" i="32" s="1"/>
  <c r="I73" i="82"/>
  <c r="F54" i="32"/>
  <c r="F61" i="32" s="1"/>
  <c r="H102" i="82"/>
  <c r="I102" i="82" s="1"/>
  <c r="I82" i="82"/>
  <c r="E38" i="82"/>
  <c r="I38" i="82" s="1"/>
  <c r="F77" i="24"/>
  <c r="F79" i="24" s="1"/>
  <c r="I61" i="82"/>
  <c r="G15" i="31"/>
  <c r="G32" i="31" s="1"/>
  <c r="H86" i="82" s="1"/>
  <c r="F32" i="31"/>
  <c r="E51" i="82" s="1"/>
  <c r="O33" i="55"/>
  <c r="H66" i="82"/>
  <c r="F23" i="32" l="1"/>
  <c r="E66" i="82" s="1"/>
  <c r="I66" i="82" s="1"/>
  <c r="D34" i="88"/>
  <c r="E56" i="26"/>
  <c r="E60" i="26" s="1"/>
  <c r="E59" i="82"/>
  <c r="I59" i="82" s="1"/>
  <c r="C38" i="38"/>
  <c r="C36" i="38"/>
  <c r="C71" i="38" s="1"/>
  <c r="I47" i="82"/>
  <c r="Q33" i="112"/>
  <c r="Q47" i="112" s="1"/>
  <c r="O47" i="112"/>
  <c r="F54" i="112"/>
  <c r="D57" i="112"/>
  <c r="E67" i="31" s="1"/>
  <c r="H69" i="10"/>
  <c r="H65" i="10"/>
  <c r="E38" i="24"/>
  <c r="E58" i="82"/>
  <c r="I58" i="82" s="1"/>
  <c r="H83" i="82"/>
  <c r="E60" i="31"/>
  <c r="H70" i="82"/>
  <c r="D29" i="32"/>
  <c r="F29" i="32" s="1"/>
  <c r="F32" i="32" s="1"/>
  <c r="F40" i="32" s="1"/>
  <c r="O50" i="55"/>
  <c r="O58" i="55" s="1"/>
  <c r="O61" i="55" s="1"/>
  <c r="H74" i="82" s="1"/>
  <c r="G42" i="31"/>
  <c r="G60" i="31" s="1"/>
  <c r="H75" i="82"/>
  <c r="E40" i="32"/>
  <c r="E42" i="32" s="1"/>
  <c r="E63" i="32" s="1"/>
  <c r="E70" i="32" s="1"/>
  <c r="E72" i="32" s="1"/>
  <c r="F14" i="33" s="1"/>
  <c r="F56" i="33" s="1"/>
  <c r="F59" i="33" s="1"/>
  <c r="E71" i="82"/>
  <c r="I71" i="82" s="1"/>
  <c r="I51" i="82"/>
  <c r="E13" i="107"/>
  <c r="E15" i="107" s="1"/>
  <c r="E21" i="107" s="1"/>
  <c r="E52" i="82"/>
  <c r="I52" i="82" s="1"/>
  <c r="H68" i="82"/>
  <c r="F29" i="27"/>
  <c r="P17" i="27"/>
  <c r="F26" i="32" l="1"/>
  <c r="E68" i="82" s="1"/>
  <c r="C73" i="38"/>
  <c r="A73" i="38" s="1"/>
  <c r="F57" i="112"/>
  <c r="D19" i="89"/>
  <c r="G67" i="31"/>
  <c r="E70" i="82"/>
  <c r="I70" i="82" s="1"/>
  <c r="D32" i="32"/>
  <c r="D40" i="32" s="1"/>
  <c r="D42" i="32" s="1"/>
  <c r="E74" i="82" s="1"/>
  <c r="I74" i="82" s="1"/>
  <c r="E83" i="82"/>
  <c r="I83" i="82" s="1"/>
  <c r="E75" i="82"/>
  <c r="I75" i="82" s="1"/>
  <c r="I68" i="82"/>
  <c r="F42" i="32"/>
  <c r="F63" i="32" s="1"/>
  <c r="F70" i="32" s="1"/>
  <c r="F72" i="32" s="1"/>
  <c r="E76" i="82" s="1"/>
  <c r="D27" i="107"/>
  <c r="E27" i="107" s="1"/>
  <c r="D31" i="107"/>
  <c r="E31" i="107" s="1"/>
  <c r="D26" i="107"/>
  <c r="E26" i="107" s="1"/>
  <c r="D28" i="107"/>
  <c r="E28" i="107" s="1"/>
  <c r="D29" i="107"/>
  <c r="E29" i="107" s="1"/>
  <c r="D30" i="107"/>
  <c r="E30" i="107" s="1"/>
  <c r="D25" i="107"/>
  <c r="E25" i="107" s="1"/>
  <c r="R17" i="27"/>
  <c r="R29" i="27" s="1"/>
  <c r="P29" i="27"/>
  <c r="H37" i="82" s="1"/>
  <c r="H31" i="82"/>
  <c r="E72" i="24"/>
  <c r="D63" i="32" l="1"/>
  <c r="D70" i="32" s="1"/>
  <c r="D72" i="32" s="1"/>
  <c r="E14" i="33" s="1"/>
  <c r="G14" i="33" s="1"/>
  <c r="G56" i="33" s="1"/>
  <c r="E37" i="107"/>
  <c r="D30" i="89" s="1"/>
  <c r="E31" i="82"/>
  <c r="I31" i="82" s="1"/>
  <c r="E75" i="24"/>
  <c r="E86" i="82" l="1"/>
  <c r="I86" i="82" s="1"/>
  <c r="G59" i="33"/>
  <c r="F16" i="112"/>
  <c r="H76" i="82"/>
  <c r="I76" i="82" s="1"/>
  <c r="E56" i="33"/>
  <c r="E59" i="33" s="1"/>
  <c r="E37" i="82"/>
  <c r="I37" i="82" s="1"/>
  <c r="E77" i="24"/>
  <c r="E79" i="24" s="1"/>
  <c r="F30" i="112" l="1"/>
  <c r="E66" i="31" s="1"/>
  <c r="O16" i="112"/>
  <c r="Q16" i="112" l="1"/>
  <c r="Q30" i="112" s="1"/>
  <c r="O30" i="112"/>
  <c r="E69" i="31"/>
  <c r="E71" i="31" s="1"/>
  <c r="E72" i="31" s="1"/>
  <c r="G66" i="31"/>
  <c r="G69" i="31" l="1"/>
  <c r="G71" i="31" s="1"/>
  <c r="D15" i="89"/>
  <c r="D22" i="89" s="1"/>
  <c r="D31" i="89" s="1"/>
  <c r="D35" i="89" s="1"/>
  <c r="D41" i="89" s="1"/>
  <c r="D52" i="89" s="1"/>
  <c r="D36" i="89" l="1"/>
  <c r="C38" i="23"/>
  <c r="E38" i="23" s="1"/>
  <c r="D59" i="89" l="1"/>
  <c r="D60" i="89" s="1"/>
  <c r="D71" i="89" s="1"/>
  <c r="D72" i="89" s="1"/>
  <c r="D73" i="89" s="1"/>
  <c r="D91" i="89" s="1"/>
  <c r="D35" i="88" s="1"/>
  <c r="D50" i="89"/>
  <c r="D38" i="88"/>
  <c r="D39" i="88" s="1"/>
  <c r="C28" i="118" l="1"/>
  <c r="C30" i="118" s="1"/>
  <c r="C38" i="118" s="1"/>
  <c r="D36" i="88"/>
</calcChain>
</file>

<file path=xl/sharedStrings.xml><?xml version="1.0" encoding="utf-8"?>
<sst xmlns="http://schemas.openxmlformats.org/spreadsheetml/2006/main" count="5103" uniqueCount="2387">
  <si>
    <t xml:space="preserve"> INSURANCE ACT</t>
  </si>
  <si>
    <t>Annual Returns</t>
  </si>
  <si>
    <t>Of</t>
  </si>
  <si>
    <t>For The Year</t>
  </si>
  <si>
    <t>Report Date:</t>
  </si>
  <si>
    <t>Insurer/Financial Holding Company</t>
  </si>
  <si>
    <t>General Insurers Annual Return</t>
  </si>
  <si>
    <t>For Year Ended:</t>
  </si>
  <si>
    <t>TABLE OF CONTENTS</t>
  </si>
  <si>
    <t>Applies to:</t>
  </si>
  <si>
    <t>Notes</t>
  </si>
  <si>
    <t>Insurer</t>
  </si>
  <si>
    <t>Financial Holding Company</t>
  </si>
  <si>
    <t>10.00</t>
  </si>
  <si>
    <t>Corporate Information</t>
  </si>
  <si>
    <t>Annual Corporate Information</t>
  </si>
  <si>
    <t>Out of Trinidad and Tobago Operations</t>
  </si>
  <si>
    <t>10.10-.11</t>
  </si>
  <si>
    <t>10.20</t>
  </si>
  <si>
    <t>Other Information</t>
  </si>
  <si>
    <t>10.40</t>
  </si>
  <si>
    <t>Encumbered Assets</t>
  </si>
  <si>
    <t>Summary of Selected Financial Data for five years</t>
  </si>
  <si>
    <t>CONSOLIDATED FINANCIAL STATEMENTS AND EXHIBITS</t>
  </si>
  <si>
    <t>Financial Statements</t>
  </si>
  <si>
    <t>Statement of Assets and Liabilities</t>
  </si>
  <si>
    <t>20.10</t>
  </si>
  <si>
    <t>Statement of Comprehensive Income/(Loss)</t>
  </si>
  <si>
    <t>20.12</t>
  </si>
  <si>
    <t>Statement of Cash Flows</t>
  </si>
  <si>
    <t>20.20</t>
  </si>
  <si>
    <t>Investments</t>
  </si>
  <si>
    <t>21.10</t>
  </si>
  <si>
    <t>21.12</t>
  </si>
  <si>
    <t>NON-CONSOLIDATED STATEMENTS AND EXHIBITS</t>
  </si>
  <si>
    <t>30.10</t>
  </si>
  <si>
    <t>30.20</t>
  </si>
  <si>
    <t>30.21</t>
  </si>
  <si>
    <t>30.22</t>
  </si>
  <si>
    <t>Catastrophe Reserve Fund</t>
  </si>
  <si>
    <t>30.30</t>
  </si>
  <si>
    <t>30.31</t>
  </si>
  <si>
    <t>Capital Adequacy Exhibits</t>
  </si>
  <si>
    <t>Capital Adequacy Summary</t>
  </si>
  <si>
    <t>40.10</t>
  </si>
  <si>
    <t>Regulatory Capital Available</t>
  </si>
  <si>
    <t>Assets and Off Balance Sheet Items</t>
  </si>
  <si>
    <t>General Insurance Business Liability Items</t>
  </si>
  <si>
    <t>Valuation Forms</t>
  </si>
  <si>
    <t>50.20</t>
  </si>
  <si>
    <t>50.10</t>
  </si>
  <si>
    <t>50.11</t>
  </si>
  <si>
    <t>50.12</t>
  </si>
  <si>
    <t>50.15</t>
  </si>
  <si>
    <t>60.10</t>
  </si>
  <si>
    <t>60.11</t>
  </si>
  <si>
    <t>Validation Schedule</t>
  </si>
  <si>
    <t>75.10</t>
  </si>
  <si>
    <t>WE,</t>
  </si>
  <si>
    <t>OF THE</t>
  </si>
  <si>
    <t>OF</t>
  </si>
  <si>
    <t>IN THE CITY  OF</t>
  </si>
  <si>
    <t>ESTABLISHING AND MAINTAINING AN ADEQUATE CONTROL STRUCTURE AND PROCEDURES  FOR FINANCIAL  REPORTING AND MAINTENANCE OF SEPARATE ACCOUNTS;</t>
  </si>
  <si>
    <t>ESTABLISHING AND MAINTAINING ADEQUATE  PROCEDURES FOR THE SETTLEMENT OF CLAIMS; AND</t>
  </si>
  <si>
    <t>CHIEF EXECUTIVE OFFICER</t>
  </si>
  <si>
    <t>CHIEF FINANCIAL OFFICER</t>
  </si>
  <si>
    <t>(Next page is 10.02)</t>
  </si>
  <si>
    <t>10.02</t>
  </si>
  <si>
    <t>(Print or type)</t>
  </si>
  <si>
    <t>DIRECTOR</t>
  </si>
  <si>
    <t>ANNUAL CORPORATE INFORMATION</t>
  </si>
  <si>
    <t>02</t>
  </si>
  <si>
    <t>Date of Last Annual General Meeting:</t>
  </si>
  <si>
    <t>(Trinidad &amp; Tobago only)</t>
  </si>
  <si>
    <t>(Day, Month, Year)</t>
  </si>
  <si>
    <t>04</t>
  </si>
  <si>
    <t>Head Office</t>
  </si>
  <si>
    <t>05</t>
  </si>
  <si>
    <t>Address:</t>
  </si>
  <si>
    <t>06</t>
  </si>
  <si>
    <t>07</t>
  </si>
  <si>
    <t>08</t>
  </si>
  <si>
    <t>Mailing Address:</t>
  </si>
  <si>
    <t>09</t>
  </si>
  <si>
    <t>(if different)</t>
  </si>
  <si>
    <t>10</t>
  </si>
  <si>
    <t>Telephone:</t>
  </si>
  <si>
    <t>11</t>
  </si>
  <si>
    <t>Website:</t>
  </si>
  <si>
    <t>12</t>
  </si>
  <si>
    <t>Email Address:</t>
  </si>
  <si>
    <t>(date of filing return)</t>
  </si>
  <si>
    <t>13</t>
  </si>
  <si>
    <r>
      <t>Officers as at (</t>
    </r>
    <r>
      <rPr>
        <b/>
        <i/>
        <sz val="11"/>
        <rFont val="Arial"/>
        <family val="2"/>
      </rPr>
      <t>date of filing return</t>
    </r>
    <r>
      <rPr>
        <b/>
        <sz val="11"/>
        <rFont val="Arial"/>
        <family val="2"/>
      </rPr>
      <t>)</t>
    </r>
  </si>
  <si>
    <t>14</t>
  </si>
  <si>
    <t>Principal Representative  in Trinidad &amp; Tobago</t>
  </si>
  <si>
    <t>Citizenship</t>
  </si>
  <si>
    <t>16</t>
  </si>
  <si>
    <t>Address</t>
  </si>
  <si>
    <t>17</t>
  </si>
  <si>
    <t>18</t>
  </si>
  <si>
    <t>President/Chief Executive Officer</t>
  </si>
  <si>
    <t>Chief Financial Officer</t>
  </si>
  <si>
    <t>24</t>
  </si>
  <si>
    <t>25</t>
  </si>
  <si>
    <t>26</t>
  </si>
  <si>
    <t>Secretary</t>
  </si>
  <si>
    <t>30</t>
  </si>
  <si>
    <t>External Auditor:</t>
  </si>
  <si>
    <t/>
  </si>
  <si>
    <t>31</t>
  </si>
  <si>
    <t>Audit Partner:</t>
  </si>
  <si>
    <t xml:space="preserve"> </t>
  </si>
  <si>
    <t>34</t>
  </si>
  <si>
    <t>35</t>
  </si>
  <si>
    <t>Fax:</t>
  </si>
  <si>
    <t>36</t>
  </si>
  <si>
    <t>37</t>
  </si>
  <si>
    <t>Appointed Actuary:</t>
  </si>
  <si>
    <t>Firm (if external):</t>
  </si>
  <si>
    <t>Name:</t>
  </si>
  <si>
    <t>Note:</t>
  </si>
  <si>
    <t>Insurer/ Financial Holding Company</t>
  </si>
  <si>
    <t>Principal Representative in Trinidad &amp; Tobago (if Head Office is not in Trinidad &amp; Tobago):</t>
  </si>
  <si>
    <t>03</t>
  </si>
  <si>
    <t>Mailing Address</t>
  </si>
  <si>
    <t>Telephone</t>
  </si>
  <si>
    <t>Fax</t>
  </si>
  <si>
    <t>E-mail</t>
  </si>
  <si>
    <t>Designated officer:</t>
  </si>
  <si>
    <t>Office held (function)</t>
  </si>
  <si>
    <t>OUT OF TRINIDAD AND TOBAGO OPERATIONS</t>
  </si>
  <si>
    <t>Foreign Jurisdiction</t>
  </si>
  <si>
    <t>Net Premiums
Written</t>
  </si>
  <si>
    <t>Deposits Held
by Regulatory
Authorities</t>
  </si>
  <si>
    <t>(Next page is 10.10)</t>
  </si>
  <si>
    <t>10.10</t>
  </si>
  <si>
    <t>SHAREHOLDERS*  -  BY  CLASS  OF  SHARES</t>
  </si>
  <si>
    <t>Citizenship or - for Corporate Shareholders - Jurisdiction of Incorporation</t>
  </si>
  <si>
    <t>Number of Shares Held</t>
  </si>
  <si>
    <t>% of Voting Rights Held</t>
  </si>
  <si>
    <t>(01)</t>
  </si>
  <si>
    <t>(02)</t>
  </si>
  <si>
    <t>(03)</t>
  </si>
  <si>
    <t>(04)</t>
  </si>
  <si>
    <t>(05)</t>
  </si>
  <si>
    <t>(06)</t>
  </si>
  <si>
    <t>Part 1 - Common Shares</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</si>
  <si>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</si>
  <si>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</si>
  <si>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</si>
  <si>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</si>
  <si>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</si>
  <si>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</si>
  <si>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</si>
  <si>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</si>
  <si>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</si>
  <si>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</si>
  <si>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</si>
  <si>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</si>
  <si>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</si>
  <si>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</si>
  <si>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</si>
  <si>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</si>
  <si>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</si>
  <si>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</si>
  <si>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</si>
  <si>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</si>
  <si>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</si>
  <si>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</si>
  <si>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</si>
  <si>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</si>
  <si>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</si>
  <si>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</si>
  <si>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</si>
  <si>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</si>
  <si>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</si>
  <si>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</si>
  <si>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</si>
  <si>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</si>
  <si>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</si>
  <si>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</si>
  <si>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</si>
  <si>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</si>
  <si>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</si>
  <si>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</si>
  <si>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</si>
  <si>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TOTAL</t>
  </si>
  <si>
    <t>* Beneficial owners of at least 5% of any class.</t>
  </si>
  <si>
    <t>10.11</t>
  </si>
  <si>
    <t>% of
Voting Rights Held</t>
  </si>
  <si>
    <t>Part 2 - Preferred Shares**</t>
  </si>
  <si>
    <t>Provide a Description of the Class of Shares:</t>
  </si>
  <si>
    <t>* Beneficial owners of at least  5% of any class.</t>
  </si>
  <si>
    <t>**Provide a separate page for each series of preferred shares.</t>
  </si>
  <si>
    <t>10.12</t>
  </si>
  <si>
    <t>1.</t>
  </si>
  <si>
    <t>Date of Incorporation</t>
  </si>
  <si>
    <t>Jurisdiction of Incorporation</t>
  </si>
  <si>
    <t>If an amalgamated insurer, provide details regarding incorporation of predecessor companies.</t>
  </si>
  <si>
    <t>2.</t>
  </si>
  <si>
    <t>3.</t>
  </si>
  <si>
    <t>Date commenced business in Trinidad &amp; Tobago</t>
  </si>
  <si>
    <t>4.</t>
  </si>
  <si>
    <t>If mutual company, date when mutualization completed</t>
  </si>
  <si>
    <t>5.</t>
  </si>
  <si>
    <t>If formerly a mutual company, date when demutualization completed</t>
  </si>
  <si>
    <t>6.</t>
  </si>
  <si>
    <t>Instrument of incorporation and amendments, including continuance since date of last annual return.
(Instruments, Legislative Bodies and Dates)</t>
  </si>
  <si>
    <t>7.</t>
  </si>
  <si>
    <t>Please indicate the date of last examination or inspection by the regulatory authorities in the home jurisdiction and the year of the statement examined.</t>
  </si>
  <si>
    <t>8.</t>
  </si>
  <si>
    <t>Has a copy of the latest report of examination / inspection conducted by the home jurisdiction been submitted to CBTT?</t>
  </si>
  <si>
    <t>9.</t>
  </si>
  <si>
    <t>Have there been any restrictions on the license/ registration, cease and desist orders, or other regulatory directions issued in the home jurisdiction since the last annual return was filed with CBTT?</t>
  </si>
  <si>
    <t>If yes, please provide details.</t>
  </si>
  <si>
    <t>10.</t>
  </si>
  <si>
    <t>Does the insurer  currently meet the minimum regulatory capital requirements of its home jurisdiction?</t>
  </si>
  <si>
    <t>If no, please provide details on the steps being taken to ensure that the minimum regulatory capital requirements are satisfied.</t>
  </si>
  <si>
    <t>11.</t>
  </si>
  <si>
    <t>Is the insurer rated by credit agencies?</t>
  </si>
  <si>
    <t>If yes, please provide details of the rating history below: *</t>
  </si>
  <si>
    <t>Rating as at December 31,</t>
  </si>
  <si>
    <t xml:space="preserve">Name of Rating Agency: </t>
  </si>
  <si>
    <t>CY</t>
  </si>
  <si>
    <t>CY-1</t>
  </si>
  <si>
    <t>CY-2</t>
  </si>
  <si>
    <t>CY-3</t>
  </si>
  <si>
    <t>CY-4</t>
  </si>
  <si>
    <t>* If rated for items other than "claims-paying ability" please provide details on a separate page and identify the purpose of each rating.</t>
  </si>
  <si>
    <t>10.30</t>
  </si>
  <si>
    <t>CONSOLIDATED</t>
  </si>
  <si>
    <t>INVESTMENT POLICIES/ CERTIFICATES-PORTFOLIO AND LONG TERM INVESTMENTS</t>
  </si>
  <si>
    <t xml:space="preserve">Have any of the assets of the insurer/ financial holding company  and/or its subsidiaries been pledged as security or lodged as collateral?  </t>
  </si>
  <si>
    <t>If Yes, please complete the following schedule.</t>
  </si>
  <si>
    <t xml:space="preserve">SUMMARY of PLEDGING and REPOS          </t>
  </si>
  <si>
    <t>By Activity</t>
  </si>
  <si>
    <t xml:space="preserve">Governments, Government Agencies </t>
  </si>
  <si>
    <t>and Central Banks</t>
  </si>
  <si>
    <t>Direct Clearers</t>
  </si>
  <si>
    <t>Clearing &amp; Settlement Organizations</t>
  </si>
  <si>
    <t>a) In Trinidad &amp; Tobago</t>
  </si>
  <si>
    <t>b) Outside Trinidad &amp; Tobago</t>
  </si>
  <si>
    <t>Derivatives Transactions</t>
  </si>
  <si>
    <t>a) Exchanges</t>
  </si>
  <si>
    <t>b) Over the Counter</t>
  </si>
  <si>
    <t>In respect of Securities Borrowed</t>
  </si>
  <si>
    <t>In respect of Securities Lent</t>
  </si>
  <si>
    <t>In respect of Real Estate Owned</t>
  </si>
  <si>
    <t>Other</t>
  </si>
  <si>
    <t>Total</t>
  </si>
  <si>
    <t>In respect of Repurchase Agreements (REPOS)</t>
  </si>
  <si>
    <t>Does the insurer/ financial holding company and/or any of its subsidiaries enter into agreements to sell and repurchase securities (and purchase and resell securities)?</t>
  </si>
  <si>
    <t>Sell / Repurchase Securities</t>
  </si>
  <si>
    <t>Purchase / Resell Securities</t>
  </si>
  <si>
    <t xml:space="preserve">If Yes, what was the highest outstanding month-end amount? </t>
  </si>
  <si>
    <t>What is the year end outstanding position in gross total value? ($'000)</t>
  </si>
  <si>
    <t>If Yes, also provide, as at year end, a list of all the institutions with which these transactions have been made and the total value of such transactions for each institution.</t>
  </si>
  <si>
    <t>Institution</t>
  </si>
  <si>
    <t>10.31</t>
  </si>
  <si>
    <t>CONTINGENT LIABILITIES/PROVISIONS</t>
  </si>
  <si>
    <t>2.1</t>
  </si>
  <si>
    <t>Has the Insurer/Financial Holding Company (including any of its subsidiaries) guaranteed the liabilities or other transactions (e.g. derivatives) of any member of a group?</t>
  </si>
  <si>
    <t>If Yes, please provide a list of the 10 largest guarantees including those provided by subsidiaries.</t>
  </si>
  <si>
    <t>Description of Guarantee</t>
  </si>
  <si>
    <t>Maturity Date</t>
  </si>
  <si>
    <t>Counterparty</t>
  </si>
  <si>
    <t>Amount</t>
  </si>
  <si>
    <t>(1)</t>
  </si>
  <si>
    <t>(2)</t>
  </si>
  <si>
    <t>(3)</t>
  </si>
  <si>
    <t>(4)</t>
  </si>
  <si>
    <t>2.2.</t>
  </si>
  <si>
    <t>If the answer is in the affirmative, elaborate:</t>
  </si>
  <si>
    <t>2.3</t>
  </si>
  <si>
    <t>2.4</t>
  </si>
  <si>
    <t>Does the insurer have any material contingent liabilities or contractual obligations or other off-balance sheet liabilities in Trinidad &amp; Tobago that have not otherwise been disclosed?</t>
  </si>
  <si>
    <t>Name</t>
  </si>
  <si>
    <t>Particulars</t>
  </si>
  <si>
    <t xml:space="preserve">Amount    </t>
  </si>
  <si>
    <t>10.32</t>
  </si>
  <si>
    <t>SOURCES OF BUSINESS</t>
  </si>
  <si>
    <t>3.1</t>
  </si>
  <si>
    <t>(a)</t>
  </si>
  <si>
    <t>sales or new business (NB)?</t>
  </si>
  <si>
    <t>(b)</t>
  </si>
  <si>
    <t>renewals (RB)?</t>
  </si>
  <si>
    <t>If Yes, please identify the individual(s) or organization(s) and related line of business.</t>
  </si>
  <si>
    <t>No.</t>
  </si>
  <si>
    <t>NB/RB</t>
  </si>
  <si>
    <t>Class of Business</t>
  </si>
  <si>
    <t>TRANSACTIONS WITH SUBSIDIARIES AND OTHER RELATED PARTIES</t>
  </si>
  <si>
    <t>4.1</t>
  </si>
  <si>
    <t>Does the insurer and/or any of its subsidiaries transact directly any non-insurance business, either for subsidiaries or other related parties?</t>
  </si>
  <si>
    <t>If Yes, please describe the nature of the service received/ provided and the amount of revenue derived from material transactions (from the non-insurance business only) from subsidiaries and other related parties.</t>
  </si>
  <si>
    <t>SR/SP</t>
  </si>
  <si>
    <r>
      <t>Material Non-Insurance Revenue from Subsidiarie</t>
    </r>
    <r>
      <rPr>
        <b/>
        <strike/>
        <sz val="11"/>
        <rFont val="Arial"/>
        <family val="2"/>
      </rPr>
      <t xml:space="preserve">s </t>
    </r>
    <r>
      <rPr>
        <b/>
        <sz val="11"/>
        <rFont val="Arial"/>
        <family val="2"/>
      </rPr>
      <t>and Other Related Parties</t>
    </r>
  </si>
  <si>
    <t>OTHER DISCLOSURE (continued)</t>
  </si>
  <si>
    <t>5.1</t>
  </si>
  <si>
    <t>Please list the 10 most significant outsourcing arrangements by type and counterparty.</t>
  </si>
  <si>
    <t>Type of Arrangement</t>
  </si>
  <si>
    <t>Name of Service Provider</t>
  </si>
  <si>
    <t>Location where Service is Provided</t>
  </si>
  <si>
    <t>5.2</t>
  </si>
  <si>
    <t>Please provide the total expenses related to Information Technology (IT) for the year.  IT costs include salaries and other professional or service fees as well as any amounts capitalized for software development or computer purchases.</t>
  </si>
  <si>
    <t>Information Technology</t>
  </si>
  <si>
    <t>Capital Software Cost</t>
  </si>
  <si>
    <t>5.3</t>
  </si>
  <si>
    <t>Have any limitations, restrictions, cease and desist orders, appropriations of surplus or other regulatory constraints been placed on the insurer and/or any of its subsidiaries by another jurisdiction?</t>
  </si>
  <si>
    <t>If Yes, please provide details.</t>
  </si>
  <si>
    <t>5.5</t>
  </si>
  <si>
    <t>5.6</t>
  </si>
  <si>
    <t>If items of extraordinary income have been reported, please provide details.</t>
  </si>
  <si>
    <t>5.7</t>
  </si>
  <si>
    <t>If there have been changes, please describe the nature of the changes.</t>
  </si>
  <si>
    <t>6.1</t>
  </si>
  <si>
    <t>Does the insurer have any unfunded liabilities in respect of pension plans for Trinidad &amp; Tobago employees?</t>
  </si>
  <si>
    <t>If yes, please provide the amounts and outline the manner in which the insurer will fund these liabilities over time.</t>
  </si>
  <si>
    <t>6.2</t>
  </si>
  <si>
    <t>6.3</t>
  </si>
  <si>
    <t>Has the insurer/financial holding company entered into any networking arrangements with other financial institutions to market, service, distribute or supply products in Trinidad &amp; Tobago?</t>
  </si>
  <si>
    <t>If Yes provide the following:</t>
  </si>
  <si>
    <t>Type of Currency</t>
  </si>
  <si>
    <t>Type</t>
  </si>
  <si>
    <t>Class of insurance</t>
  </si>
  <si>
    <t>Total 
Insured Value (TIV)</t>
  </si>
  <si>
    <t>Policy        Limit</t>
  </si>
  <si>
    <t>A</t>
  </si>
  <si>
    <t>General Insurance Business</t>
  </si>
  <si>
    <t xml:space="preserve"> Liability</t>
  </si>
  <si>
    <t xml:space="preserve"> Marine, Aviation and Transport</t>
  </si>
  <si>
    <t>Motor Vehicle Insurance</t>
  </si>
  <si>
    <t>Pecuniary Loss</t>
  </si>
  <si>
    <t>Personal Accident</t>
  </si>
  <si>
    <t xml:space="preserve"> Property </t>
  </si>
  <si>
    <t>Workers' Compensation</t>
  </si>
  <si>
    <t>B</t>
  </si>
  <si>
    <t>Long-Term Insurance Business</t>
  </si>
  <si>
    <t xml:space="preserve"> Accident and Sickness</t>
  </si>
  <si>
    <t>Other approved products</t>
  </si>
  <si>
    <t>Does the reporting on the liability class of insurance include information from other lines?</t>
  </si>
  <si>
    <t xml:space="preserve">Notes: </t>
  </si>
  <si>
    <t>2. Marine business, TIV should reflect the estimated value of the cargo  (and should be consistent with the value used in pricing the product). The amount should be reported per trip, per ship.</t>
  </si>
  <si>
    <t>3. Motor Vehicle--it is a measure of the total insured value of all vehicles with comprehensive coverage, including any endorsement applicable, where appropriate.</t>
  </si>
  <si>
    <t>4. Property-TIV  is the measure of total insured physical losses i.e. building &amp; contents.</t>
  </si>
  <si>
    <t>5(a). For subscription policies, the reported TIV should be the pro-rated share of the total insured value of the property being insured. If participating on an excess layer, the value reported should be excess of the attachment point.</t>
  </si>
  <si>
    <t>6. Column (02)-Policy Limit is the maximum amount of insurance (actual policy limit, not probable or foreseeable maximum loss) that the insurer provided during the reporting period on any one risk in the particular class of insurance.</t>
  </si>
  <si>
    <t>7(a). Net retention (direct insurers) is the maximum amount of net insurance coverage that the insurer retained in the reporting period on any one risk or exposure in the particular class of insurance, after the application of all reinsurance  applicable to the risk.</t>
  </si>
  <si>
    <t xml:space="preserve">  Type of Coverage</t>
  </si>
  <si>
    <t>$</t>
  </si>
  <si>
    <t xml:space="preserve">   - Taxis</t>
  </si>
  <si>
    <t>ENCUMBERED ASSETS</t>
  </si>
  <si>
    <t>Counterparty Legal Name</t>
  </si>
  <si>
    <t>Counterparty Domicile</t>
  </si>
  <si>
    <t>Pledged/Lodged as Collateral</t>
  </si>
  <si>
    <t>Asset Type</t>
  </si>
  <si>
    <t>To Affiliates</t>
  </si>
  <si>
    <t>To Unaffiliated Entities</t>
  </si>
  <si>
    <t>Brief Description of the Encumbrance</t>
  </si>
  <si>
    <t>(07)</t>
  </si>
  <si>
    <t>Market value of securities on loan</t>
  </si>
  <si>
    <t>Market value of total collateral of securities on loan</t>
  </si>
  <si>
    <t>Does the insurer have any significant dependencies not already disclosed in answer(s)</t>
  </si>
  <si>
    <t>to previous questions or in the Notes to Financial Statements?</t>
  </si>
  <si>
    <t>SUMMARY OF SELECTED FINANCIAL DATA FOR FIVE YEARS</t>
  </si>
  <si>
    <t>OPERATIONS</t>
  </si>
  <si>
    <t>01</t>
  </si>
  <si>
    <t>Liabilities</t>
  </si>
  <si>
    <t>Gross premiums written</t>
  </si>
  <si>
    <t>Net premiums written</t>
  </si>
  <si>
    <t>Net premiums earned</t>
  </si>
  <si>
    <t>Gross claims incurred</t>
  </si>
  <si>
    <t>Net claims incurred</t>
  </si>
  <si>
    <t>PROFITABILITY</t>
  </si>
  <si>
    <t>- by year of account</t>
  </si>
  <si>
    <t xml:space="preserve">% </t>
  </si>
  <si>
    <t>- by year of accident</t>
  </si>
  <si>
    <t>Expense ratio</t>
  </si>
  <si>
    <t>- as a % of net premiums earned</t>
  </si>
  <si>
    <t>Net investment income from insurance operations</t>
  </si>
  <si>
    <t>Net investment income - other</t>
  </si>
  <si>
    <t>Investment yield</t>
  </si>
  <si>
    <t>Net income/ (loss)</t>
  </si>
  <si>
    <t>Return on equity</t>
  </si>
  <si>
    <t xml:space="preserve">CAPITAL ADEQUACY </t>
  </si>
  <si>
    <t>TRINIDAD AND TOBAGO  INSURERS ONLY:</t>
  </si>
  <si>
    <t>Dividends to shareholders</t>
  </si>
  <si>
    <t>Share Capital and Contributed Surplus paid in during
the year</t>
  </si>
  <si>
    <t>Share Capital and Contributed Surplus redeemed during
the year</t>
  </si>
  <si>
    <t>OTHER RATIOS</t>
  </si>
  <si>
    <t xml:space="preserve"> Equity as a % of liabilities</t>
  </si>
  <si>
    <t>FOREIGN INSURERS ONLY:</t>
  </si>
  <si>
    <t>TOTAL WORLDWIDE BUSINESS</t>
  </si>
  <si>
    <t>(in the currency of the home jurisdiction, rounded to the nearest thousand)</t>
  </si>
  <si>
    <t>Currency:</t>
  </si>
  <si>
    <t>Assets</t>
  </si>
  <si>
    <t>Capital and surplus</t>
  </si>
  <si>
    <t>Investment income (including realized capital gains)</t>
  </si>
  <si>
    <t>Net Income after tax</t>
  </si>
  <si>
    <t>CONSOLIDATED FINANCIAL STATEMENTS</t>
  </si>
  <si>
    <t>STATEMENT OF ASSETS AND LIABILITIES</t>
  </si>
  <si>
    <t>$ (T &amp; T)</t>
  </si>
  <si>
    <t>Cash and Cash Equivalents</t>
  </si>
  <si>
    <t>Investment Income Due and Accrued</t>
  </si>
  <si>
    <t>Financial Assets</t>
  </si>
  <si>
    <t>-Net Investment In leased assets and installment loans</t>
  </si>
  <si>
    <t>Investment in Associates &amp; Joint Ventures</t>
  </si>
  <si>
    <t>Investment in Subsidiaries, Affiliates and Structured Entities</t>
  </si>
  <si>
    <t>Investment Properties</t>
  </si>
  <si>
    <t>Premiums Receivable</t>
  </si>
  <si>
    <t>Reinsurance Assets</t>
  </si>
  <si>
    <t xml:space="preserve">Deferred Policy Acquisition Costs </t>
  </si>
  <si>
    <t>Due from Parent and Affiliated companies</t>
  </si>
  <si>
    <t>Employee Benefits</t>
  </si>
  <si>
    <t>Deferred Tax Asset</t>
  </si>
  <si>
    <t>Taxation Recoverable</t>
  </si>
  <si>
    <t>15</t>
  </si>
  <si>
    <t>Property and Equipment</t>
  </si>
  <si>
    <t>Intangible Assets</t>
  </si>
  <si>
    <t>Other  Assets and Prepayments (specify)</t>
  </si>
  <si>
    <t xml:space="preserve"> Total Assets</t>
  </si>
  <si>
    <t>Customers' deposits and other funding instruments</t>
  </si>
  <si>
    <t>Debt Securities in Issue</t>
  </si>
  <si>
    <t>Bank Loans and Overdrafts</t>
  </si>
  <si>
    <t>Policyholders dividends and Reserve for Group Rating Refund</t>
  </si>
  <si>
    <t>Amount due to:</t>
  </si>
  <si>
    <t>- Reinsurers</t>
  </si>
  <si>
    <t>-Agents, Brokers &amp; Other Insurers</t>
  </si>
  <si>
    <t>-Policyholders</t>
  </si>
  <si>
    <t>Premium Deficiency</t>
  </si>
  <si>
    <t>Encumbrances on Real Estate</t>
  </si>
  <si>
    <t>Due to Subsidiaries,  Associates, Affiliates &amp; Joint Ventures</t>
  </si>
  <si>
    <t>Pension Plan Liabilities</t>
  </si>
  <si>
    <t>Post Retirement Employee Benefits</t>
  </si>
  <si>
    <t>Deferred Tax Liabilities</t>
  </si>
  <si>
    <t>Provision for Taxation</t>
  </si>
  <si>
    <t>Subordinated Debt</t>
  </si>
  <si>
    <t xml:space="preserve">Payables and Accruals </t>
  </si>
  <si>
    <t>Accumulated Other Comprehensive Income (Loss)</t>
  </si>
  <si>
    <t>Total Liabilities</t>
  </si>
  <si>
    <t>Shareholders' Equity</t>
  </si>
  <si>
    <t>Preference Shares</t>
  </si>
  <si>
    <t>Share Premium Account</t>
  </si>
  <si>
    <t>Reserves</t>
  </si>
  <si>
    <t>Accumulated Other comprehensive Income/(Loss)</t>
  </si>
  <si>
    <t>Non-Controlling Interests</t>
  </si>
  <si>
    <t>Total Shareholder's Equity</t>
  </si>
  <si>
    <t>Total  Liabilities and Shareholders' Equity</t>
  </si>
  <si>
    <t>Income</t>
  </si>
  <si>
    <t>UNDERWRITING OPERATIONS</t>
  </si>
  <si>
    <t xml:space="preserve">  Net  Earned Premiums </t>
  </si>
  <si>
    <t>Total Underwriting Revenue</t>
  </si>
  <si>
    <t xml:space="preserve"> Gross incurred Claims </t>
  </si>
  <si>
    <t>5.0 Reinsurance Recovery</t>
  </si>
  <si>
    <t>Reinsurance Incurred claims</t>
  </si>
  <si>
    <t>6.0 Non-Reinsurance Recoveries</t>
  </si>
  <si>
    <t xml:space="preserve"> Net Claims Incurred</t>
  </si>
  <si>
    <t>10.INVESTMENT OPERATIONS</t>
  </si>
  <si>
    <t xml:space="preserve">  10.4 Less: Direct exp. &amp; Rates and Taxes thereon</t>
  </si>
  <si>
    <t>Net Investment Income</t>
  </si>
  <si>
    <t xml:space="preserve"> 11.6. Financial Costs</t>
  </si>
  <si>
    <t xml:space="preserve"> 11.7.General Expenses</t>
  </si>
  <si>
    <t>Total Other Revenue and Expenses</t>
  </si>
  <si>
    <t>12.0 INCOME TAXES</t>
  </si>
  <si>
    <t>Total Income Taxes</t>
  </si>
  <si>
    <t>Comprehensive Income (Loss)</t>
  </si>
  <si>
    <t>Other Comprehensive Income (Loss):</t>
  </si>
  <si>
    <t>Items that may be reclassified subsequently to Net Income:</t>
  </si>
  <si>
    <t xml:space="preserve"> FVOCI:</t>
  </si>
  <si>
    <t>Change in Unrealised Gains and Losses:</t>
  </si>
  <si>
    <t>Loans</t>
  </si>
  <si>
    <t>Bonds and Debentures</t>
  </si>
  <si>
    <t xml:space="preserve">Derivatives Designated as Cash Flow Hedges  </t>
  </si>
  <si>
    <t>Change in Unrealised Gains and Losses</t>
  </si>
  <si>
    <t>Foreign Currency Translation</t>
  </si>
  <si>
    <t>Impact of Hedging</t>
  </si>
  <si>
    <t>Subtotal of items that may be reclassified subsequently to Net Income</t>
  </si>
  <si>
    <t>Items that will not be reclassified subsequently to Net Income:</t>
  </si>
  <si>
    <t>FVOCI:</t>
  </si>
  <si>
    <t>- Equities (IFRS 9)</t>
  </si>
  <si>
    <t>Revaluation Surplus</t>
  </si>
  <si>
    <t>Share of Other Comprehensive Income of Subsidiaries, Associates &amp; Joint Ventures</t>
  </si>
  <si>
    <t>Remeasurements of Defined Benefit Plans</t>
  </si>
  <si>
    <t>Subtotal of items that will not be reclassified subsequently to Net Income</t>
  </si>
  <si>
    <t>Accumulated Gains (Losses) on:</t>
  </si>
  <si>
    <t>- Loans</t>
  </si>
  <si>
    <t>- Bonds and Debentures</t>
  </si>
  <si>
    <r>
      <t>- Equities</t>
    </r>
    <r>
      <rPr>
        <sz val="11"/>
        <color rgb="FFFF0000"/>
        <rFont val="Arial"/>
        <family val="2"/>
      </rPr>
      <t xml:space="preserve"> (IAS 39)</t>
    </r>
  </si>
  <si>
    <t>Derivatives Designated as Cash Flow Hedges</t>
  </si>
  <si>
    <t>Foreign Currency (net of hedging activities)</t>
  </si>
  <si>
    <t>Share of Other Comprehensive Income of Associates &amp; Joint Ventures</t>
  </si>
  <si>
    <t>Balance at end of Period</t>
  </si>
  <si>
    <t>RESERVES</t>
  </si>
  <si>
    <t>Statutory  Reserve</t>
  </si>
  <si>
    <t>Property Revaluation Reserve</t>
  </si>
  <si>
    <t>Translation Reserves</t>
  </si>
  <si>
    <t>General and Contingency Reserves</t>
  </si>
  <si>
    <t>Total Reserves</t>
  </si>
  <si>
    <t>STATEMENT OF CHANGES IN EQUITY</t>
  </si>
  <si>
    <t>Share Capital</t>
  </si>
  <si>
    <t>Retained Earnings</t>
  </si>
  <si>
    <t>Non-controlling Interests</t>
  </si>
  <si>
    <t>Balance at Beginning of Prior Year</t>
  </si>
  <si>
    <t>Issue of Share Capital</t>
  </si>
  <si>
    <t>Transfer from/to Retained Earnings</t>
  </si>
  <si>
    <t>Decrease/increase in Reserves</t>
  </si>
  <si>
    <t>Dividends</t>
  </si>
  <si>
    <t>-Preferred</t>
  </si>
  <si>
    <t>-Common</t>
  </si>
  <si>
    <t>Balance at End of Prior Year</t>
  </si>
  <si>
    <t>Balance at End of Current Year</t>
  </si>
  <si>
    <t xml:space="preserve">          </t>
  </si>
  <si>
    <t xml:space="preserve">TRINIDAD &amp; TOBAGO </t>
  </si>
  <si>
    <t>OUTSIDE    TRINIDAD &amp; TOBAGO</t>
  </si>
  <si>
    <t xml:space="preserve">TOTAL </t>
  </si>
  <si>
    <t>Total Cash &amp; Cash Equivalents</t>
  </si>
  <si>
    <t>2.0 Financial Assets</t>
  </si>
  <si>
    <t>Sub-Total</t>
  </si>
  <si>
    <t>Total Investments</t>
  </si>
  <si>
    <t>Total Other Loans and Advances</t>
  </si>
  <si>
    <t>Total Financial Assets</t>
  </si>
  <si>
    <t xml:space="preserve">  6.1. Investment in Dependent Companies which are Insurance Companies</t>
  </si>
  <si>
    <t xml:space="preserve">  6.2 Investment in Dependent Companies which are not Insurance Companies</t>
  </si>
  <si>
    <t>Total Premiums Receivable</t>
  </si>
  <si>
    <t>Total Reinsurance Assets</t>
  </si>
  <si>
    <t>Total Taxes</t>
  </si>
  <si>
    <t xml:space="preserve">Total Assets </t>
  </si>
  <si>
    <t>Barbados</t>
  </si>
  <si>
    <t>Turks &amp; Caicos</t>
  </si>
  <si>
    <t>Total Loans and Advances</t>
  </si>
  <si>
    <t>NON-CONSOLIDATED FINANCIAL STATEMENTS</t>
  </si>
  <si>
    <t>Business Outside Trinidad &amp; Tobago</t>
  </si>
  <si>
    <t>Long Term:</t>
  </si>
  <si>
    <t>General:</t>
  </si>
  <si>
    <t>19</t>
  </si>
  <si>
    <t>Due to Associates, Affiliates &amp; Joint Ventures</t>
  </si>
  <si>
    <t xml:space="preserve">Issued and fully paid </t>
  </si>
  <si>
    <t>Accumulated Other comprehensive income/(loss)</t>
  </si>
  <si>
    <t>Policyholders' &amp;Shareholders' Equity</t>
  </si>
  <si>
    <t>Total  Liabilities and Equity</t>
  </si>
  <si>
    <t>Business Inside Trinidad &amp; Tobago</t>
  </si>
  <si>
    <t>Other (Specify)</t>
  </si>
  <si>
    <t>NON-CONSOLIDATED</t>
  </si>
  <si>
    <t>Notes:</t>
  </si>
  <si>
    <t>Section 85(1) &amp; (2)</t>
  </si>
  <si>
    <t>SUMMARY PAGE</t>
  </si>
  <si>
    <t>Regulatory Capital Required:</t>
  </si>
  <si>
    <t>Item</t>
  </si>
  <si>
    <t>Asset and Off-Balance Sheet Items</t>
  </si>
  <si>
    <t>Default Risk</t>
  </si>
  <si>
    <t>Investment Volatility Risk</t>
  </si>
  <si>
    <t>Off Balance Sheet Risk</t>
  </si>
  <si>
    <t>Foreign Currency Mismatch Risk</t>
  </si>
  <si>
    <t>General Business Liability Items</t>
  </si>
  <si>
    <t>Premium Adequacy</t>
  </si>
  <si>
    <t xml:space="preserve">Outstanding Claims </t>
  </si>
  <si>
    <t>Catastrophe Risk</t>
  </si>
  <si>
    <t>Total Regulatory Capital Available</t>
  </si>
  <si>
    <t>C</t>
  </si>
  <si>
    <t>REGULATORY CAPITAL AVAILABLE</t>
  </si>
  <si>
    <t>Tier 1 - Core Capital</t>
  </si>
  <si>
    <t xml:space="preserve">    Ordinary Shares</t>
  </si>
  <si>
    <t xml:space="preserve">Deduct: </t>
  </si>
  <si>
    <t>Non-permissible assets</t>
  </si>
  <si>
    <t>Tier 2 - Supplementary Capital</t>
  </si>
  <si>
    <t>Tier 2A - Hybrid (debt/equity) Capital Instruments</t>
  </si>
  <si>
    <t>Subordinated debt</t>
  </si>
  <si>
    <t>Accumulated net after-tax unrealized gains on Available for Sale and Held for Trading securities</t>
  </si>
  <si>
    <t>Bonds</t>
  </si>
  <si>
    <t>Equities</t>
  </si>
  <si>
    <t>20% of Net Tier 1 Capital</t>
  </si>
  <si>
    <t xml:space="preserve">    Other debentures</t>
  </si>
  <si>
    <t>Gross Tier 2A Capital</t>
  </si>
  <si>
    <t>D</t>
  </si>
  <si>
    <t>Tier 2B - Limited Life Instruments</t>
  </si>
  <si>
    <t xml:space="preserve">    Preference Shares</t>
  </si>
  <si>
    <t xml:space="preserve">    Subordinated debt</t>
  </si>
  <si>
    <t>Gross Tier 2B Capital</t>
  </si>
  <si>
    <t>E</t>
  </si>
  <si>
    <t>Limited to 50% of Net Tier 1 Capital (line C)</t>
  </si>
  <si>
    <t>F</t>
  </si>
  <si>
    <t>G</t>
  </si>
  <si>
    <t>Tier 2C - Other Capital Items</t>
  </si>
  <si>
    <t>Gross Tier 2C Capital</t>
  </si>
  <si>
    <t>H</t>
  </si>
  <si>
    <t>D+G+H</t>
  </si>
  <si>
    <t>I</t>
  </si>
  <si>
    <t>J</t>
  </si>
  <si>
    <t>C+J</t>
  </si>
  <si>
    <t>K</t>
  </si>
  <si>
    <t>Deferred Tax Assets</t>
  </si>
  <si>
    <t>Investment in Financial Subsidiaries</t>
  </si>
  <si>
    <t>Other (specify)</t>
  </si>
  <si>
    <t>Total Deductions</t>
  </si>
  <si>
    <t>L</t>
  </si>
  <si>
    <t>K-L</t>
  </si>
  <si>
    <t>M</t>
  </si>
  <si>
    <t>ASSET DEFAULT RISK</t>
  </si>
  <si>
    <t>Factor</t>
  </si>
  <si>
    <t>SHORT TERM SECURITIES</t>
  </si>
  <si>
    <t>Bank certificates of deposit</t>
  </si>
  <si>
    <t>Commercial paper including bankers acceptances secured by investment grade instrument</t>
  </si>
  <si>
    <t>Other commercial paper including bankers acceptances</t>
  </si>
  <si>
    <t>TOTAL SHORT TERM SECURITIES</t>
  </si>
  <si>
    <t xml:space="preserve">Rated "AA-" or higher </t>
  </si>
  <si>
    <t>Rated "A-" to “A+”</t>
  </si>
  <si>
    <t>Rated "BBB-" to “BBB+”</t>
  </si>
  <si>
    <t>Rated "BB- " to “BB+”</t>
  </si>
  <si>
    <t>Rated "B-" to “B+”</t>
  </si>
  <si>
    <t>Rated "CCC+" and below</t>
  </si>
  <si>
    <t>Unrated and fully collateralized</t>
  </si>
  <si>
    <t>Unrated</t>
  </si>
  <si>
    <t xml:space="preserve">Subtotal </t>
  </si>
  <si>
    <t>Name (specify) and insert appropriate factor</t>
  </si>
  <si>
    <t>Subtotal Non-Performing assets</t>
  </si>
  <si>
    <t>Qualifying Unrated Asset Backed Securities</t>
  </si>
  <si>
    <t>Non-Qualifying Unrated Asset Backed Securities</t>
  </si>
  <si>
    <t>Subtotal Asset Backed Securities</t>
  </si>
  <si>
    <t>Repurchase Agreements or Reverse Repos</t>
  </si>
  <si>
    <t>Subtotal Repurchase Agreements or Reverse Repos</t>
  </si>
  <si>
    <t xml:space="preserve">Subtotal Leases </t>
  </si>
  <si>
    <t>TOTAL FIXED INCOME SECURITIES</t>
  </si>
  <si>
    <t>RECEIVABLES</t>
  </si>
  <si>
    <t>Policy Loans</t>
  </si>
  <si>
    <t xml:space="preserve">Other receivables </t>
  </si>
  <si>
    <t xml:space="preserve">Unrated </t>
  </si>
  <si>
    <t>Subtotal Receivables</t>
  </si>
  <si>
    <t>Mortgages</t>
  </si>
  <si>
    <t xml:space="preserve">     Undeveloped land</t>
  </si>
  <si>
    <t>Subtotal Mortgages</t>
  </si>
  <si>
    <t>TOTAL RECEIVABLES</t>
  </si>
  <si>
    <t>Mutual Funds, Units and Other Collective Investment Schemes</t>
  </si>
  <si>
    <t>TOTAL SUBSIDIARIES/AFFILIATES/ASSOCIATES</t>
  </si>
  <si>
    <t>MISCELLANEOUS ITEMS</t>
  </si>
  <si>
    <t>Cash</t>
  </si>
  <si>
    <t>Fixed Assets (excluding Real Estate)</t>
  </si>
  <si>
    <t>TOTAL MISCELLANEOUS ITEMS</t>
  </si>
  <si>
    <t>Total Regulatory Capital Required for Asset Default Risk</t>
  </si>
  <si>
    <t>INVESTMENT VOLATILITY RISK</t>
  </si>
  <si>
    <t>Equity Investments</t>
  </si>
  <si>
    <t>Quoted Common Shares</t>
  </si>
  <si>
    <t>Unquoted Common Shares</t>
  </si>
  <si>
    <t>Quoted Preference Shares</t>
  </si>
  <si>
    <t>Unquoted Preference Shares</t>
  </si>
  <si>
    <t>Subtotal Equity Investments</t>
  </si>
  <si>
    <t>Real Estate</t>
  </si>
  <si>
    <t>Income producing Real Estate</t>
  </si>
  <si>
    <t>Owner-Occupied Real Estate</t>
  </si>
  <si>
    <t>Oil, gas and mining properties/rights</t>
  </si>
  <si>
    <t>Subtotal Real Estate</t>
  </si>
  <si>
    <t>Subtotal Mutual Funds</t>
  </si>
  <si>
    <t>Subtotal Subsidiaries/Affiliates/Associates</t>
  </si>
  <si>
    <t>Total Regulatory Capital Required for Investment Volatility Risk</t>
  </si>
  <si>
    <t>OFF BALANCE SHEET RISK</t>
  </si>
  <si>
    <t>Off Balance Sheet activity</t>
  </si>
  <si>
    <t>Total Regulatory Capital Required for Off Balance Sheet Risk</t>
  </si>
  <si>
    <t>FOREIGN CURRENCY MISMATCH RISK</t>
  </si>
  <si>
    <t>Currency</t>
  </si>
  <si>
    <t>Assets, Cash and Futures</t>
  </si>
  <si>
    <t>Liabilities, Cash and Futures</t>
  </si>
  <si>
    <t>Currencies issued by countries rated BBB and above (specify)</t>
  </si>
  <si>
    <t>Currencies issued by countries rated BBB- and below (specify)</t>
  </si>
  <si>
    <t xml:space="preserve">Total </t>
  </si>
  <si>
    <t>Total Regulatory Capital Required for Foreign Currency Mismatch Risk</t>
  </si>
  <si>
    <t>PREMIUM ADEQUACY RISK</t>
  </si>
  <si>
    <t>Class of Insurance</t>
  </si>
  <si>
    <t xml:space="preserve"> Net Written Premium</t>
  </si>
  <si>
    <t xml:space="preserve">Factors
</t>
  </si>
  <si>
    <t xml:space="preserve">Motor Vehicle </t>
  </si>
  <si>
    <t>Marine, Aviation and Transport</t>
  </si>
  <si>
    <t>Workers Compensation</t>
  </si>
  <si>
    <t>Regulatory Capital Required for Premium Adequacy Risk</t>
  </si>
  <si>
    <t>OUTSTANDING CLAIM RISK</t>
  </si>
  <si>
    <t xml:space="preserve"> Outstanding Claims Net of Reinsurance</t>
  </si>
  <si>
    <t>Factors</t>
  </si>
  <si>
    <t>Total Regulatory Capital Required for Outstanding Claim Risk</t>
  </si>
  <si>
    <t>IBNRs are to be included.</t>
  </si>
  <si>
    <t>CATASTROPHE RISK</t>
  </si>
  <si>
    <t>Catastrophe Exposure (Trinidad and Tobago only)</t>
  </si>
  <si>
    <t>Gross Aggregate</t>
  </si>
  <si>
    <t>Net Aggregate</t>
  </si>
  <si>
    <t>Probable Maximum Loss (PML)</t>
  </si>
  <si>
    <t>PML as % of Net Aggregate</t>
  </si>
  <si>
    <t xml:space="preserve">PML </t>
  </si>
  <si>
    <t>Catastrophe reinsurance program</t>
  </si>
  <si>
    <t>Retention</t>
  </si>
  <si>
    <t>Upper limit of Cover</t>
  </si>
  <si>
    <t>Shortfall between Net PML and Upper limit</t>
  </si>
  <si>
    <t>Reinstatement Cost</t>
  </si>
  <si>
    <t>Total Regulatory Capital Required for Catastrophe Risk</t>
  </si>
  <si>
    <t>PROPERTY VALUATION FORM</t>
  </si>
  <si>
    <t>Details</t>
  </si>
  <si>
    <t>Date of Purchase</t>
  </si>
  <si>
    <t>Date of last valuation</t>
  </si>
  <si>
    <t>Name of Valuator</t>
  </si>
  <si>
    <t>Cost</t>
  </si>
  <si>
    <t>Market Value</t>
  </si>
  <si>
    <t>(dd/mm/yyyy)</t>
  </si>
  <si>
    <t>UNRATED BONDS VALUATION FORM</t>
  </si>
  <si>
    <t>Description</t>
  </si>
  <si>
    <t>Date of purchase</t>
  </si>
  <si>
    <t>Balance</t>
  </si>
  <si>
    <t>QUOTED COMMON SHARES VALUATION FORM</t>
  </si>
  <si>
    <t>No. of shares</t>
  </si>
  <si>
    <t>Market Price</t>
  </si>
  <si>
    <t>Comments</t>
  </si>
  <si>
    <t>Property</t>
  </si>
  <si>
    <t>Liability</t>
  </si>
  <si>
    <t xml:space="preserve">TRINIDAD AND TOBAGO BUSINESS  </t>
  </si>
  <si>
    <t>NOTES</t>
  </si>
  <si>
    <t>Motor Vehicle</t>
  </si>
  <si>
    <t>Workers Comp</t>
  </si>
  <si>
    <t>Accident &amp; Sickness</t>
  </si>
  <si>
    <t>INCOME</t>
  </si>
  <si>
    <t xml:space="preserve"> Gross Incurred Claims </t>
  </si>
  <si>
    <t>Total Claims and Expense</t>
  </si>
  <si>
    <t xml:space="preserve">BUSINESS OUTSIDE TRINIDAD AND TOBAGO </t>
  </si>
  <si>
    <t>Pecuniary loss</t>
  </si>
  <si>
    <t>1.0  Gross Premium Written</t>
  </si>
  <si>
    <t>NON CONSOLIDATED</t>
  </si>
  <si>
    <t>Trinidad &amp; Tobago</t>
  </si>
  <si>
    <t>Guyana</t>
  </si>
  <si>
    <t xml:space="preserve">A </t>
  </si>
  <si>
    <t>Marine Aviation and transport</t>
  </si>
  <si>
    <t xml:space="preserve">Personal Accident </t>
  </si>
  <si>
    <t>B.</t>
  </si>
  <si>
    <t>Long Term Insurance Business</t>
  </si>
  <si>
    <t>Total - direct</t>
  </si>
  <si>
    <t xml:space="preserve">   Reinsurance assumed</t>
  </si>
  <si>
    <t>TOTAL - NET</t>
  </si>
  <si>
    <t>STATEMENT OF CLAIMS PAID AND OUTSTANDING IN RESPECT OF TRINIDAD AND TOBAGO BUSINESS</t>
  </si>
  <si>
    <t>Class of Insurance:</t>
  </si>
  <si>
    <t>ALL CLASSES</t>
  </si>
  <si>
    <t>Table 1.0 - Data GROSS of Reinsurance and Non-Reinsurance Recoveries</t>
  </si>
  <si>
    <t>#</t>
  </si>
  <si>
    <t>Unknown</t>
  </si>
  <si>
    <t>Table 2.0 - Data NET of Reinsurance and Non-Reinsurance Recoveries</t>
  </si>
  <si>
    <t>(Next page is 50.21)</t>
  </si>
  <si>
    <t>50.21</t>
  </si>
  <si>
    <t>LIABILITY</t>
  </si>
  <si>
    <t>(Next page is 50.22)</t>
  </si>
  <si>
    <t>50.22</t>
  </si>
  <si>
    <t xml:space="preserve"> STATEMENT OF CLAIMS PAID AND OUTSTANDING IN RESPECT OF TRINIDAD AND TOBAGO BUSINESS</t>
  </si>
  <si>
    <t>MARINE, AVIATION, TRANSPORTATION</t>
  </si>
  <si>
    <t>(Next page is 50.23)</t>
  </si>
  <si>
    <t>50.23</t>
  </si>
  <si>
    <t>MOTOR VEHICLE</t>
  </si>
  <si>
    <t>(Next page is 50.24)</t>
  </si>
  <si>
    <t>50.24</t>
  </si>
  <si>
    <t>PECUNIARY LOSS</t>
  </si>
  <si>
    <t>(Next page is 50.25)</t>
  </si>
  <si>
    <t>50.25</t>
  </si>
  <si>
    <t>PERSONAL ACCIDENT</t>
  </si>
  <si>
    <t>50.26</t>
  </si>
  <si>
    <t>PROPERTY</t>
  </si>
  <si>
    <t>50.27</t>
  </si>
  <si>
    <t>WORKERS COMPENSATION</t>
  </si>
  <si>
    <t>50.30</t>
  </si>
  <si>
    <t xml:space="preserve"> STATEMENT OF CLAIMS PAID AND OUTSTANDING IN RESPECT OF NON - TRINIDAD AND TOBAGO BUSINESS</t>
  </si>
  <si>
    <t>50.31</t>
  </si>
  <si>
    <t>50.32</t>
  </si>
  <si>
    <t>50.33</t>
  </si>
  <si>
    <t>50.34</t>
  </si>
  <si>
    <t>50.35</t>
  </si>
  <si>
    <t>50.36</t>
  </si>
  <si>
    <t>50.37</t>
  </si>
  <si>
    <t xml:space="preserve">a) </t>
  </si>
  <si>
    <t>Treaty/facility number</t>
  </si>
  <si>
    <t>b)</t>
  </si>
  <si>
    <t>Effective date</t>
  </si>
  <si>
    <t xml:space="preserve">c) </t>
  </si>
  <si>
    <t>Expiry date</t>
  </si>
  <si>
    <t>d)</t>
  </si>
  <si>
    <t>e)</t>
  </si>
  <si>
    <t>f)</t>
  </si>
  <si>
    <t xml:space="preserve">g) </t>
  </si>
  <si>
    <t>h)</t>
  </si>
  <si>
    <t>i)</t>
  </si>
  <si>
    <t xml:space="preserve">j) </t>
  </si>
  <si>
    <t>Reinsurance Summary</t>
  </si>
  <si>
    <t xml:space="preserve">I, </t>
  </si>
  <si>
    <t xml:space="preserve"> OF THE</t>
  </si>
  <si>
    <t xml:space="preserve"> HEREIN STATES THAT : </t>
  </si>
  <si>
    <t>IN MY OPINION:</t>
  </si>
  <si>
    <t>TRINIDAD &amp; TOBAGO EXPENSES</t>
  </si>
  <si>
    <t>General   Expenses</t>
  </si>
  <si>
    <t>Investment Expenses</t>
  </si>
  <si>
    <t>Head Office Rents</t>
  </si>
  <si>
    <t>Branch Office Rents</t>
  </si>
  <si>
    <t>Total Rent</t>
  </si>
  <si>
    <t>Salaries, Wages and Allowances</t>
  </si>
  <si>
    <t>Head Office employees: salaries and wages</t>
  </si>
  <si>
    <t>Branch Office employees, managers and agents: salaries and wages</t>
  </si>
  <si>
    <t>Expense allowances and advances to agents</t>
  </si>
  <si>
    <t>TOTAL SALARIES WAGES AND ALLOWANCES</t>
  </si>
  <si>
    <t>Employees and Agents Welfare</t>
  </si>
  <si>
    <t>Contributions to pension and insurance plans for agents and employees</t>
  </si>
  <si>
    <t>Other Welfare Items</t>
  </si>
  <si>
    <t>TOTAL EMPLOYEES AND AGENTS WELFARE</t>
  </si>
  <si>
    <t>Professional and Service Fees and Expenses</t>
  </si>
  <si>
    <t>Legal Fees and Expenses</t>
  </si>
  <si>
    <t>Medical Examination fees</t>
  </si>
  <si>
    <t>Inspection Report and Fees</t>
  </si>
  <si>
    <t>Auditors' Fees</t>
  </si>
  <si>
    <t>Investigation and settlement of claims</t>
  </si>
  <si>
    <t>Actuarial Fees</t>
  </si>
  <si>
    <t>Management Fees</t>
  </si>
  <si>
    <t>Directors Fees</t>
  </si>
  <si>
    <t>TOTAL PROFESSIONAL AND SERVICE FEES AND EXPENSES</t>
  </si>
  <si>
    <t>Miscellaneous Expenses</t>
  </si>
  <si>
    <t>Advertising</t>
  </si>
  <si>
    <t>Books, Periodicals, Bureau and Association Dues</t>
  </si>
  <si>
    <t>Collection and Bank Charges</t>
  </si>
  <si>
    <t>Insurance, except on real Estate</t>
  </si>
  <si>
    <t>Commissions on Mortgages, custody of securities</t>
  </si>
  <si>
    <t>Traveling Expenses</t>
  </si>
  <si>
    <t>TOTAL MISCELLANEOUS &amp; SUNDRY GENERAL EXPENSES</t>
  </si>
  <si>
    <t>Real Estate Expenses, Excluding Taxes</t>
  </si>
  <si>
    <t>Salaries and Wages</t>
  </si>
  <si>
    <t>Other Items</t>
  </si>
  <si>
    <t>TOTAL REAL ESTATE EXPENSES, EXCLUDING TAXES</t>
  </si>
  <si>
    <t xml:space="preserve">GRAND TOTALS </t>
  </si>
  <si>
    <t>EXPENSES - INSURANCE OPERATIONS</t>
  </si>
  <si>
    <t>OUTSIDE TRINIDAD &amp; TOBAGO EXPENSES</t>
  </si>
  <si>
    <t>TOTAL MISCELLANEOUS EXPENSES</t>
  </si>
  <si>
    <t>GRAND TOTALS</t>
  </si>
  <si>
    <t>FORM</t>
  </si>
  <si>
    <t>BALANCE</t>
  </si>
  <si>
    <t>DIFFERENCE</t>
  </si>
  <si>
    <t>Consolidated Balance Sheet</t>
  </si>
  <si>
    <t xml:space="preserve">Statement of Earnings and Expenses </t>
  </si>
  <si>
    <t>Non-Consolidated Balance Sheet</t>
  </si>
  <si>
    <t xml:space="preserve">Non-Consolidated Statement of Earnings and Expenses </t>
  </si>
  <si>
    <t>Underwriting Profit/ ( Loss)-T &amp; T for the Current Year-50.10</t>
  </si>
  <si>
    <t>Underwriting Profit/ ( Loss)- Outside T &amp; T for the Current Year-50.11</t>
  </si>
  <si>
    <t>Statement of Trinidad and Tobago Assets/ Liabilities</t>
  </si>
  <si>
    <t>Policyholders' Liabilities-Long Term</t>
  </si>
  <si>
    <t>Policyholders' Liabilities-Unearned Premium Reserve</t>
  </si>
  <si>
    <t>Underwriting Income/ (Loss)</t>
  </si>
  <si>
    <t>2.0 INVESTMENT OPERATIONS</t>
  </si>
  <si>
    <t>2.1 Gross investment Income</t>
  </si>
  <si>
    <t>S130(1)</t>
  </si>
  <si>
    <t>Reinsce.</t>
  </si>
  <si>
    <t>Preferential Arrangements</t>
  </si>
  <si>
    <t xml:space="preserve">Total  Underwriting Revenue </t>
  </si>
  <si>
    <t>1.0 Insurance Premium Income</t>
  </si>
  <si>
    <t>4.0 OTHER REVENUE AND EXPENSES</t>
  </si>
  <si>
    <t xml:space="preserve">  4.1 Share of Income/ (Loss) in Associates &amp; Joint Ventures</t>
  </si>
  <si>
    <t>NET INCOME/(LOSS) FOR THE YEAR</t>
  </si>
  <si>
    <t>Net Income From All Operations</t>
  </si>
  <si>
    <t>Income Before the following:</t>
  </si>
  <si>
    <t>Discontinued Operations (net of income taxes)</t>
  </si>
  <si>
    <t>Income Attributable to Equity Holders</t>
  </si>
  <si>
    <t>Defined Pension Plan Assets</t>
  </si>
  <si>
    <t>5.4</t>
  </si>
  <si>
    <t xml:space="preserve">Sections 42(1)(a) </t>
  </si>
  <si>
    <t xml:space="preserve">Sections 145(1)(a) </t>
  </si>
  <si>
    <t>-Unearned Premium Reserve</t>
  </si>
  <si>
    <t>Outstanding Commissions</t>
  </si>
  <si>
    <t>Reserve for Group Rating Refund</t>
  </si>
  <si>
    <t>Due from Parent and Affiliated Companies</t>
  </si>
  <si>
    <t>Total Intangible Assets</t>
  </si>
  <si>
    <t>Amount Due to:</t>
  </si>
  <si>
    <t>Post Retirement Employee Benefit Liabilities</t>
  </si>
  <si>
    <t xml:space="preserve"> 10.1 Gross investment Income</t>
  </si>
  <si>
    <t xml:space="preserve"> 2.3 Net Realised Gains/ (losses) on Investments</t>
  </si>
  <si>
    <t>10.3 Net Realised Gains/ (losses) on Investments</t>
  </si>
  <si>
    <t>OTHER  INCOME</t>
  </si>
  <si>
    <t>Other Income and Expenses</t>
  </si>
  <si>
    <t>Name of Company</t>
  </si>
  <si>
    <t>Activity</t>
  </si>
  <si>
    <t>Name of Shareholder
Alphabetically - 
(Surname, First Name)</t>
  </si>
  <si>
    <t>Name of Shareholder
Alphabetically -
(Surname, First Name)</t>
  </si>
  <si>
    <t xml:space="preserve">Section 145(1)(b) </t>
  </si>
  <si>
    <t xml:space="preserve">Section 212 </t>
  </si>
  <si>
    <t>Section 145(1)(b)</t>
  </si>
  <si>
    <t>Sections 82 and  85(1) - (2)&amp;(4)</t>
  </si>
  <si>
    <t>Sections 233</t>
  </si>
  <si>
    <t>[Section 69 (b) - (e )]</t>
  </si>
  <si>
    <t xml:space="preserve"> 4.2 Overlay approach adjustment for financial instruments (Reclassified from P&amp;L to OCI)</t>
  </si>
  <si>
    <t>Catastrophe Risk Charge</t>
  </si>
  <si>
    <t>Other  Capital</t>
  </si>
  <si>
    <t>Comprehensive Income (Loss)  Attributable to Non -Controlling Interests</t>
  </si>
  <si>
    <t>-Attributable to Equity Holders:</t>
  </si>
  <si>
    <t>Total Other Comprehensive Income/ (Loss) For the Period net of Taxes</t>
  </si>
  <si>
    <t>Total Comprehensive Income/ (Loss) for the Year</t>
  </si>
  <si>
    <t>(HEREINAFTER CALLED THE "INSURER") DO SEVERALLY STATE AS FOLLOWS:</t>
  </si>
  <si>
    <t>(i) CONNECTED PARTIES;</t>
  </si>
  <si>
    <t>(ii) CONNECTED PARTY GROUPS; AND</t>
  </si>
  <si>
    <t>(iii) EMPLOYEES.</t>
  </si>
  <si>
    <t>WE ESTABLISHED, DOCUMENTED AND MAINTAINED ADEQUATE  RISK MAGEMENT SYSTEMS AND INTERNAL CONTROLS.</t>
  </si>
  <si>
    <t>10.06</t>
  </si>
  <si>
    <t>23</t>
  </si>
  <si>
    <t>Net Retention</t>
  </si>
  <si>
    <t xml:space="preserve">Date Submitted </t>
  </si>
  <si>
    <r>
      <t xml:space="preserve">COMPLYING WITH </t>
    </r>
    <r>
      <rPr>
        <i/>
        <sz val="10"/>
        <rFont val="Arial"/>
        <family val="2"/>
      </rPr>
      <t>THE INSURANCE ACT</t>
    </r>
    <r>
      <rPr>
        <sz val="10"/>
        <rFont val="Arial"/>
        <family val="2"/>
      </rPr>
      <t xml:space="preserve"> (TRINIDAD AND TOBAGO) AND THE REGULATIONS MADE PURSUANT TO THAT ACT AND GUIDELINES ISSUED BY THE BANK.</t>
    </r>
  </si>
  <si>
    <t>($ '000)</t>
  </si>
  <si>
    <t>Date of Examination:</t>
  </si>
  <si>
    <t>Date:</t>
  </si>
  <si>
    <t>Trinidad &amp; Tobago 
Net Actuarial Liabilities</t>
  </si>
  <si>
    <t>Sub-Total Long-Term</t>
  </si>
  <si>
    <t>Total General</t>
  </si>
  <si>
    <t>Non-Permissible Assets</t>
  </si>
  <si>
    <t>Capital Insurance limited</t>
  </si>
  <si>
    <t>Colonial Fire &amp; General Insurance Company Limited</t>
  </si>
  <si>
    <t>Furness Anchorage General Insurance Limited</t>
  </si>
  <si>
    <t>Nagico Insurance (Trinidad and Tobago) Limited</t>
  </si>
  <si>
    <t>Gulf Insurance Limited</t>
  </si>
  <si>
    <t>The Insurance Company of The West Indies Limited</t>
  </si>
  <si>
    <t>The New India Assurance Company (Trinidad and Tobago) Limited</t>
  </si>
  <si>
    <t>Trinidad and Tobago Insurance Limited</t>
  </si>
  <si>
    <t>Massy United Insurance Company Limited</t>
  </si>
  <si>
    <t>The Great Northern Insurance Company Limited</t>
  </si>
  <si>
    <t>The Presidential Insurance Company Limited</t>
  </si>
  <si>
    <t>Select Name of Insurer/ Financial Holding Company</t>
  </si>
  <si>
    <t>Yes</t>
  </si>
  <si>
    <t>No</t>
  </si>
  <si>
    <t>Select</t>
  </si>
  <si>
    <t>If no, is a copy enclosed?</t>
  </si>
  <si>
    <t>Capital Adequacy Ratio (Form 40.10)</t>
  </si>
  <si>
    <t xml:space="preserve"> 3.0 Finance Charges, Loan fees and Other Interest Income</t>
  </si>
  <si>
    <t>Total Comprehensive Income /(Loss) for the Year:</t>
  </si>
  <si>
    <t>INTEREST EXPENSE &amp; FINANCE COSTS</t>
  </si>
  <si>
    <t>In Trinidad &amp; Tobago</t>
  </si>
  <si>
    <t>Outside Trinidad &amp; Tobago</t>
  </si>
  <si>
    <t>Interest on Subordinated Debt</t>
  </si>
  <si>
    <t>Interest on Long Term Debt</t>
  </si>
  <si>
    <t>Other Interest Expense (specify:)</t>
  </si>
  <si>
    <t>Total Interest Expense &amp; Finance Costs</t>
  </si>
  <si>
    <t>Other (Specify):</t>
  </si>
  <si>
    <t>That all the assets reported in the said Annual Return and schedules were, as of</t>
  </si>
  <si>
    <t xml:space="preserve"> the absolute property of the insurer/ financial holding company, free and clear from any liens and claims except as therein stated.</t>
  </si>
  <si>
    <t>Statement Verifying Annual Return</t>
  </si>
  <si>
    <t>($)</t>
  </si>
  <si>
    <t>($ )</t>
  </si>
  <si>
    <t>If Yes, Amount ($)</t>
  </si>
  <si>
    <t>Reference Page</t>
  </si>
  <si>
    <t xml:space="preserve"> 2.4 Less: Direct exp. &amp; Rates and Taxes thereon</t>
  </si>
  <si>
    <t>50.10-.11</t>
  </si>
  <si>
    <t>Full Comprehensive</t>
  </si>
  <si>
    <t xml:space="preserve">   Hired Vehicles ("H" Registration)</t>
  </si>
  <si>
    <t xml:space="preserve">   - Maxis</t>
  </si>
  <si>
    <t xml:space="preserve">   - Other (Buses etc.)</t>
  </si>
  <si>
    <t xml:space="preserve">   Privately-owned Vehicles ("P" Registration)</t>
  </si>
  <si>
    <t xml:space="preserve">   Trucks/Goods Vehicles ("T" Registration)</t>
  </si>
  <si>
    <t xml:space="preserve">   Rented Vehicles ("R" Registration)</t>
  </si>
  <si>
    <t>Sub-Total Full Comprehensive</t>
  </si>
  <si>
    <t>Third Party/Third Party Fire and Theft</t>
  </si>
  <si>
    <t>Sub-Total Third Party/Third Party Fire and Theft</t>
  </si>
  <si>
    <t>Deductions from Net Tier 1 Capital (Not including non-permissible assets) (B1)</t>
  </si>
  <si>
    <t>Other Deductions from Regulatory Capital Available (B2)</t>
  </si>
  <si>
    <t>Maximum Value as a % of Adjusted Assets</t>
  </si>
  <si>
    <t>Permissible Value</t>
  </si>
  <si>
    <t>Non-Permissible Value</t>
  </si>
  <si>
    <t>Ordinary Shares not including ordinary shares in permissible real estate entities</t>
  </si>
  <si>
    <t>Mutual funds including unit trusts and other collective investment schemes not including money market funds</t>
  </si>
  <si>
    <t>Mortgages or other titles for repayment of a loan secured by real estate not including mortgages or debts due from  permissible real estate entities</t>
  </si>
  <si>
    <t xml:space="preserve">Interests in real estate </t>
  </si>
  <si>
    <t>Mortgages or other titles for repayment of a loan secured by real estate not including mortgages or debts due from  permissible real estate entities controlled by the insurer and the value of interests in real estate</t>
  </si>
  <si>
    <t>Securities rated below investment grade (S&amp;P rating BB and lower)</t>
  </si>
  <si>
    <t>Agents and brokers balances and amounts due from subsidiaries and associates as a % of Equity(21.10/Line 03)</t>
  </si>
  <si>
    <r>
      <t>Name (specify) and insert appropriate factor</t>
    </r>
    <r>
      <rPr>
        <vertAlign val="superscript"/>
        <sz val="10"/>
        <rFont val="Arial"/>
        <family val="2"/>
      </rPr>
      <t>3</t>
    </r>
  </si>
  <si>
    <r>
      <rPr>
        <vertAlign val="superscript"/>
        <sz val="10"/>
        <rFont val="Arial"/>
        <family val="2"/>
      </rPr>
      <t>2</t>
    </r>
    <r>
      <rPr>
        <sz val="10"/>
        <rFont val="Arial"/>
        <family val="2"/>
      </rPr>
      <t xml:space="preserve"> Equity Fund means a fund where not less than 80% of the portfolio is invested in equities</t>
    </r>
  </si>
  <si>
    <r>
      <t>Tier 2B Capital Allowed</t>
    </r>
    <r>
      <rPr>
        <sz val="10"/>
        <rFont val="Arial"/>
        <family val="2"/>
      </rPr>
      <t xml:space="preserve">                                                 lesser of E &amp; F or zero if negative</t>
    </r>
  </si>
  <si>
    <r>
      <t>Total Tier 2 Capital</t>
    </r>
    <r>
      <rPr>
        <sz val="10"/>
        <rFont val="Arial"/>
        <family val="2"/>
      </rPr>
      <t xml:space="preserve">                                          </t>
    </r>
  </si>
  <si>
    <r>
      <t xml:space="preserve">Tier 2 Capital Allowed   </t>
    </r>
    <r>
      <rPr>
        <sz val="10"/>
        <rFont val="Arial"/>
        <family val="2"/>
      </rPr>
      <t xml:space="preserve">                                             lesser of C and I or zero if negative</t>
    </r>
  </si>
  <si>
    <r>
      <t>Total Tier 1 and 2 Capital</t>
    </r>
    <r>
      <rPr>
        <sz val="10"/>
        <rFont val="Arial"/>
        <family val="2"/>
      </rPr>
      <t xml:space="preserve">                                     </t>
    </r>
  </si>
  <si>
    <r>
      <t>Assets</t>
    </r>
    <r>
      <rPr>
        <b/>
        <vertAlign val="superscript"/>
        <sz val="10"/>
        <rFont val="Arial"/>
        <family val="2"/>
      </rPr>
      <t>1</t>
    </r>
  </si>
  <si>
    <r>
      <t>Commercial paper</t>
    </r>
    <r>
      <rPr>
        <vertAlign val="superscript"/>
        <sz val="10"/>
        <rFont val="Arial"/>
        <family val="2"/>
      </rPr>
      <t xml:space="preserve"> </t>
    </r>
    <r>
      <rPr>
        <sz val="10"/>
        <rFont val="Arial"/>
        <family val="2"/>
      </rPr>
      <t>including bankers acceptances secured by bank deposit</t>
    </r>
  </si>
  <si>
    <r>
      <t>FIXED INCOME SECURITIES</t>
    </r>
    <r>
      <rPr>
        <b/>
        <vertAlign val="superscript"/>
        <sz val="10"/>
        <rFont val="Arial"/>
        <family val="2"/>
      </rPr>
      <t>2</t>
    </r>
  </si>
  <si>
    <r>
      <t>Non-Performing assets</t>
    </r>
    <r>
      <rPr>
        <b/>
        <vertAlign val="superscript"/>
        <sz val="10"/>
        <rFont val="Arial"/>
        <family val="2"/>
      </rPr>
      <t>4</t>
    </r>
  </si>
  <si>
    <r>
      <t>Specify and insert appropriate factor</t>
    </r>
    <r>
      <rPr>
        <vertAlign val="superscript"/>
        <sz val="10"/>
        <rFont val="Arial"/>
        <family val="2"/>
      </rPr>
      <t>5</t>
    </r>
  </si>
  <si>
    <r>
      <rPr>
        <vertAlign val="superscript"/>
        <sz val="10"/>
        <rFont val="Arial"/>
        <family val="2"/>
      </rPr>
      <t>9</t>
    </r>
    <r>
      <rPr>
        <sz val="10"/>
        <rFont val="Arial"/>
        <family val="2"/>
      </rPr>
      <t xml:space="preserve"> Bond fund means a fund where not less than 70% of the portfolio is invested in bonds, debentures, notes or similar instruments representing indebtedness, whether secured or unsecured, that have an original tenor of more than one year</t>
    </r>
  </si>
  <si>
    <t>GENERAL  QUESTIONNAIRE</t>
  </si>
  <si>
    <t>General Questionnaire</t>
  </si>
  <si>
    <t>-Unexpired Risk</t>
  </si>
  <si>
    <t>-Outstanding Claims &amp; IBNR</t>
  </si>
  <si>
    <t>WE HAVE REVIEWED ALLTRANSACTIONS, POLICIES AND PROCEDURES AND SYSTEMS LISTED ABOVE DURING THE YEAR ENDED</t>
  </si>
  <si>
    <t>Available for Sale Financial Assets</t>
  </si>
  <si>
    <t>Translation of Foreign Operations</t>
  </si>
  <si>
    <t>Other AOCI</t>
  </si>
  <si>
    <t>Share of OCI of Associates &amp; Joint Ventures</t>
  </si>
  <si>
    <t>Accumulated Other Comprehensive Income/ (Loss)</t>
  </si>
  <si>
    <t>20.22</t>
  </si>
  <si>
    <t>10.21</t>
  </si>
  <si>
    <t>10.22</t>
  </si>
  <si>
    <t>10.23</t>
  </si>
  <si>
    <t>10.24</t>
  </si>
  <si>
    <t>10.25</t>
  </si>
  <si>
    <t>10.20-.25</t>
  </si>
  <si>
    <t>(Next page is 10.31)</t>
  </si>
  <si>
    <t>(Next page is 10.32)</t>
  </si>
  <si>
    <t>Note:  In accordance with Section 151(1) of the Act, receipts and payments must be apportioned in an equitable manner between classes of insurance business.</t>
  </si>
  <si>
    <t>3.5.1 Share of Income/ (Loss) in Associates &amp; Joint Ventures</t>
  </si>
  <si>
    <t>3.5.3 Share of Net Income (Loss) of Pooled Funds using Equity Method</t>
  </si>
  <si>
    <t>3.5.5 Other Revenues (specify)</t>
  </si>
  <si>
    <t xml:space="preserve">STATEMENT OF CASH FLOWS </t>
  </si>
  <si>
    <t xml:space="preserve">Select </t>
  </si>
  <si>
    <t xml:space="preserve">Copy of Audited Consolidated Financial Statement </t>
  </si>
  <si>
    <t xml:space="preserve">Copy of Audited Non-Consolidated Financial Statement </t>
  </si>
  <si>
    <t>10.04</t>
  </si>
  <si>
    <t>Reference Page/ Section</t>
  </si>
  <si>
    <t>S144</t>
  </si>
  <si>
    <t>Copy of the Actuary's Report</t>
  </si>
  <si>
    <t>Copy of the Auditor's Report</t>
  </si>
  <si>
    <t>S214(1)</t>
  </si>
  <si>
    <t>S145(1)(d)</t>
  </si>
  <si>
    <t>Copy of Audited Returns</t>
  </si>
  <si>
    <t>Additional Notes to the Financial Statements and Returns</t>
  </si>
  <si>
    <t>CORPORATE DOCUMENTS SUBMITTED</t>
  </si>
  <si>
    <t>2. The organisation chart must show the interrelationships between the insurer, its immediate and ultimate parent, and all other affiliated</t>
  </si>
  <si>
    <t xml:space="preserve">      corporations (upstream and downstream), identifying the percentage of 'beneficial ownership of each (see Section 56 of the IA).</t>
  </si>
  <si>
    <t>Cash Flows from Operating Activities</t>
  </si>
  <si>
    <t>Profit before taxation</t>
  </si>
  <si>
    <t>10.50</t>
  </si>
  <si>
    <t>TOTAL PARENT COMPANY</t>
  </si>
  <si>
    <t>LOCAL AND FOREIGN REGULATED SUBSIDIARIES</t>
  </si>
  <si>
    <t>TOTAL UNREGULATED SUBSIDIARIES</t>
  </si>
  <si>
    <t>BALANCES PER UNCONSOLIDATED ACCOUNTS</t>
  </si>
  <si>
    <t>INSERT NAME - FOREIGN</t>
  </si>
  <si>
    <t>BEFORE ADJUSTMENTS</t>
  </si>
  <si>
    <t>CONSOLIDATION ADJUSTMENTS</t>
  </si>
  <si>
    <t>AFTER ADJUSTMENTS</t>
  </si>
  <si>
    <t>ASSETS</t>
  </si>
  <si>
    <t>CASH ON HAND</t>
  </si>
  <si>
    <t>DUE FROM RELATED COMPANIES / PARENT</t>
  </si>
  <si>
    <t>LOANS TO SUBSIDIARIES</t>
  </si>
  <si>
    <t>INVESTMENT IN SUBSIDIARY COMPANIES</t>
  </si>
  <si>
    <t>INVESTMENT IN ASSOCIATE COMPANIES</t>
  </si>
  <si>
    <t>OTHER INVESTMENTS</t>
  </si>
  <si>
    <t>PROPERTY, PLANT AND EQUIPMENT</t>
  </si>
  <si>
    <t>OTHER ASSETS</t>
  </si>
  <si>
    <t>TOTAL ASSETS</t>
  </si>
  <si>
    <t>LIABILITIES</t>
  </si>
  <si>
    <t>DEPOSITS</t>
  </si>
  <si>
    <t>DUE TO SUBSIDIARIES / PARENT</t>
  </si>
  <si>
    <t>DUE TO RELATED COMPANIES</t>
  </si>
  <si>
    <t>OTHER LIABILITIES</t>
  </si>
  <si>
    <t>SHARE CAPITAL</t>
  </si>
  <si>
    <t>RETAINED EARNINGS</t>
  </si>
  <si>
    <t>OTHER RESERVES</t>
  </si>
  <si>
    <t>TOTAL LIABILITIES AND SHAREHOLDERS EQUITY</t>
  </si>
  <si>
    <t>Market Value ($)</t>
  </si>
  <si>
    <t>ACCOUNTS  PAYABLE AND OTHER LIABILITIES</t>
  </si>
  <si>
    <t xml:space="preserve">$ </t>
  </si>
  <si>
    <t xml:space="preserve">  ($)</t>
  </si>
  <si>
    <t>Reclassification of (Gains) Losses to Net Income</t>
  </si>
  <si>
    <r>
      <t xml:space="preserve">Equities </t>
    </r>
    <r>
      <rPr>
        <sz val="11"/>
        <color rgb="FFFF0000"/>
        <rFont val="Arial"/>
        <family val="2"/>
      </rPr>
      <t>(IAS 39)</t>
    </r>
  </si>
  <si>
    <t>GENERAL INSURANCE BUSINESS</t>
  </si>
  <si>
    <t>LONG-TERM INSURANCE BUSINESS</t>
  </si>
  <si>
    <t xml:space="preserve">  2.  In accordance with Section 151(1) of the Act, receipts and payments must be apportioned in an equitable manner between classes of insurance business.</t>
  </si>
  <si>
    <t>Please select Class of Life Business</t>
  </si>
  <si>
    <t>Reinsurance on  Claims Incurred</t>
  </si>
  <si>
    <t xml:space="preserve">4.0 Gross Claims </t>
  </si>
  <si>
    <t>Jamaica</t>
  </si>
  <si>
    <t>British Virgin Islands</t>
  </si>
  <si>
    <t>Anguilla</t>
  </si>
  <si>
    <t>Grenada</t>
  </si>
  <si>
    <t>St. Vincent &amp; The Grenadines</t>
  </si>
  <si>
    <t>Antigua and Barbuda</t>
  </si>
  <si>
    <t>Belize</t>
  </si>
  <si>
    <t>Montserrat</t>
  </si>
  <si>
    <t>St Kitts &amp; Nevis</t>
  </si>
  <si>
    <t>Suriname</t>
  </si>
  <si>
    <t xml:space="preserve">   Less: Reinsurance ceded</t>
  </si>
  <si>
    <t xml:space="preserve">   4.1 Outstanding Claims Paid</t>
  </si>
  <si>
    <t xml:space="preserve">  5.1 R/I share of claims Paid</t>
  </si>
  <si>
    <r>
      <t xml:space="preserve">   4.1 Claims Paid-</t>
    </r>
    <r>
      <rPr>
        <b/>
        <sz val="10"/>
        <color rgb="FFFF0000"/>
        <rFont val="Arial"/>
        <family val="2"/>
      </rPr>
      <t>(Forms 50.20-50.27)</t>
    </r>
  </si>
  <si>
    <t>Accounts Payable and Other Liabilities</t>
  </si>
  <si>
    <t>1. Affiliates/Related Parties</t>
  </si>
  <si>
    <t>2. Accounts Payable and Other Liabilitiess (specify)</t>
  </si>
  <si>
    <t>Grand Total</t>
  </si>
  <si>
    <t>TOTAL MUTUAL FUNDS</t>
  </si>
  <si>
    <t>Table 1.1 - Data in respect of Non-Reinsurance Recoveries</t>
  </si>
  <si>
    <t>a</t>
  </si>
  <si>
    <t>b</t>
  </si>
  <si>
    <t>c</t>
  </si>
  <si>
    <t>d</t>
  </si>
  <si>
    <t>Net Written Premiums</t>
  </si>
  <si>
    <t>1.3.0 Gross Claims and Adjustment Expenses</t>
  </si>
  <si>
    <t xml:space="preserve"> 1.3.2  Acquisition Expenses </t>
  </si>
  <si>
    <t xml:space="preserve"> 1.3.3 Gross Commissions </t>
  </si>
  <si>
    <t>Total Claims and Expenses</t>
  </si>
  <si>
    <t>1.4.0 Premium Deficiency Adjustment</t>
  </si>
  <si>
    <t>1.3.5 Other</t>
  </si>
  <si>
    <t>Net Earned Premium</t>
  </si>
  <si>
    <t>50.38</t>
  </si>
  <si>
    <t xml:space="preserve">Class of Insurance </t>
  </si>
  <si>
    <t>(2)+(3)</t>
  </si>
  <si>
    <t>(4)+(5)</t>
  </si>
  <si>
    <t>50.30-.38</t>
  </si>
  <si>
    <t>Total Gross Claims Outstanding-In T&amp;T- General Insurance Business -50.38</t>
  </si>
  <si>
    <t>Total Gross Claims Outstanding-Outside T&amp;T- General Insurance Business -50.38</t>
  </si>
  <si>
    <t>Investment Expenses-TT  equal Investment expenses on -30.20</t>
  </si>
  <si>
    <t>General expenses -TT-equal Total General Expenses 30.20</t>
  </si>
  <si>
    <t xml:space="preserve">   1.1.0 Direct</t>
  </si>
  <si>
    <t xml:space="preserve">   1.1.1 Reinsurance Assumed</t>
  </si>
  <si>
    <t xml:space="preserve"> 1.2.3 Other (specify)</t>
  </si>
  <si>
    <t>Net Claims Incurred</t>
  </si>
  <si>
    <t>Dominica</t>
  </si>
  <si>
    <t>Netherlands Antilles</t>
  </si>
  <si>
    <t>Investment Expenses-  equal Investment expenses on -30.20</t>
  </si>
  <si>
    <t>General expenses -equal Total General Expenses 30.20</t>
  </si>
  <si>
    <t>Statutory  Reserves</t>
  </si>
  <si>
    <t>Bahamas</t>
  </si>
  <si>
    <t xml:space="preserve">Cell is a formula, while it should allow for data to be entered </t>
  </si>
  <si>
    <t>Preference Shares (Qualifying Preference Shares in Tier 1 Capital not included in line B)</t>
  </si>
  <si>
    <t>Preference Shares (Qualifying Preference Shares that may be cumulative)</t>
  </si>
  <si>
    <t>Net Tier 1 Capital (excluding Qualifying Preference Shares in Tier 1 Capital)</t>
  </si>
  <si>
    <t>X</t>
  </si>
  <si>
    <t xml:space="preserve">Qualifying Preference Shares in Tier 1 Capital </t>
  </si>
  <si>
    <t>Minimum of Qualifying Preference Shares in Tier 1 Capital and 33% of Net Tier 1 Capital (excluding Qualifying Preference Shares in Tier 1 Capital )</t>
  </si>
  <si>
    <t xml:space="preserve">33% of Net Tier 1 capital from Line X (excluding Qualifying Preference Shares in Tier 1 Capital ) </t>
  </si>
  <si>
    <t>Guardian General Insurance Limited</t>
  </si>
  <si>
    <t>Underwriting Profit/ (loss)</t>
  </si>
  <si>
    <t>2.5 Other (Specify)</t>
  </si>
  <si>
    <t>Value should be 9,460,259</t>
  </si>
  <si>
    <t>(Next page is 10.11)</t>
  </si>
  <si>
    <t>(Next page is 10.12)</t>
  </si>
  <si>
    <t>(Next page is 10.40)</t>
  </si>
  <si>
    <t>Next Page is 20.20</t>
  </si>
  <si>
    <t>Next Page is 20.22</t>
  </si>
  <si>
    <t>Next Page is 21.10</t>
  </si>
  <si>
    <t>Sundry General Expenses (Specify)</t>
  </si>
  <si>
    <t>Other Items (Specify)</t>
  </si>
  <si>
    <t>Notes: 1.In accordance with Section 151(1) of the Act, receipts and payments must be apportioned in an equitable manner between classes of insurance business.</t>
  </si>
  <si>
    <t xml:space="preserve">All Other Shareholders </t>
  </si>
  <si>
    <t>Staff</t>
  </si>
  <si>
    <t>Service Received/  Service Provided</t>
  </si>
  <si>
    <t>If yes, provide details .</t>
  </si>
  <si>
    <t>Balance Sheet</t>
  </si>
  <si>
    <t>Total Business</t>
  </si>
  <si>
    <t>(09)</t>
  </si>
  <si>
    <t>Mortgage Loans</t>
  </si>
  <si>
    <t xml:space="preserve">Preferred Shares </t>
  </si>
  <si>
    <t>Common Shares</t>
  </si>
  <si>
    <t>-Debt</t>
  </si>
  <si>
    <t>-Equity</t>
  </si>
  <si>
    <t xml:space="preserve">Bonds and Debentures </t>
  </si>
  <si>
    <t xml:space="preserve"> Net Investment in Leased Assets &amp; Inst. Loans </t>
  </si>
  <si>
    <t>- Loans on Debentures of Shares</t>
  </si>
  <si>
    <t xml:space="preserve"> Investment Properties</t>
  </si>
  <si>
    <t xml:space="preserve"> Investment in Associates &amp; Joint ventures</t>
  </si>
  <si>
    <t xml:space="preserve"> Investment in  Subsidiaries, Affiliates &amp; Structured Entities</t>
  </si>
  <si>
    <t>2.3.0</t>
  </si>
  <si>
    <t>Government Securities</t>
  </si>
  <si>
    <t>2.2.0</t>
  </si>
  <si>
    <t xml:space="preserve">2.1.0. </t>
  </si>
  <si>
    <t>2.1.1</t>
  </si>
  <si>
    <t xml:space="preserve"> Cash &amp; Cash Equivalents</t>
  </si>
  <si>
    <t>TotalTrinidad and Tobago Investments</t>
  </si>
  <si>
    <t xml:space="preserve">Outside Trinidad and Tobago </t>
  </si>
  <si>
    <t>Amortized Cost</t>
  </si>
  <si>
    <t>UnrealizedGain/  (Loss) From FV Option</t>
  </si>
  <si>
    <t>FV Option/ Investment Properties Fair Value</t>
  </si>
  <si>
    <t>Income excluding gains/ (losses) on FV Option</t>
  </si>
  <si>
    <t>Cash &amp; Cash Equivalents</t>
  </si>
  <si>
    <t>(08)</t>
  </si>
  <si>
    <t>35.10</t>
  </si>
  <si>
    <t>(Next page is 21.12)</t>
  </si>
  <si>
    <t>35.12</t>
  </si>
  <si>
    <t>Summary of Investments - By Territory</t>
  </si>
  <si>
    <t>Summary of Investments-In Trinidad &amp; Tobago-21.12</t>
  </si>
  <si>
    <t>Mortgage Loans-&lt;=80% to Value Ratio</t>
  </si>
  <si>
    <t>Financial Assets:</t>
  </si>
  <si>
    <t>Total Equity and Debt Securities</t>
  </si>
  <si>
    <t>-Equity and Debt Securities</t>
  </si>
  <si>
    <t>Total Assets-In T &amp; T- 35.10</t>
  </si>
  <si>
    <t>Total Assets- Outside -T &amp; T -35.10</t>
  </si>
  <si>
    <t>Total Assets-Current Year -35.10</t>
  </si>
  <si>
    <t>Total Assets-Prior Year -35.10</t>
  </si>
  <si>
    <t>Total Fixed Assets - Current Year 35.10</t>
  </si>
  <si>
    <t>Total Financial Assets- Current Year-35.10</t>
  </si>
  <si>
    <t>Cash ( Including Fixed Deposits) equals -35.10</t>
  </si>
  <si>
    <t xml:space="preserve">The Members of the Board and Management </t>
  </si>
  <si>
    <t>COMPANY SECRETARY</t>
  </si>
  <si>
    <t>We,</t>
  </si>
  <si>
    <t xml:space="preserve">. AND THE RESULTS OF THE COMPLIANCE REVIEWS REQUIRED BY SECTION 73(1) OF </t>
  </si>
  <si>
    <t>is not accurate, the insurer must complete and submit the "Trinidad &amp; Tobago Power of Attorney for</t>
  </si>
  <si>
    <t>designation of a chief representative in Trinidad &amp; Tobago" form, as required under section 323 of the</t>
  </si>
  <si>
    <t>appearing on the Website of the Central Bank of Trinidad &amp; Tobago (CBTT) http://www.central-bank.org.tt</t>
  </si>
  <si>
    <t>Officer designated by the insurer for communications with  CBTT regarding  administrative matters.</t>
  </si>
  <si>
    <t xml:space="preserve"> INSURER WITH RESPECT TO:</t>
  </si>
  <si>
    <t>WE  ESTABLISHED AND MAINTAINED WRITTEN  POLICIES AND PROCEDURES  FOR  RECORDING ALL TRANSACTIONS BY THE</t>
  </si>
  <si>
    <t>THE INSURANCE  ACT, ARE AS  DETAILED IN OUR REPORT (SEE ATTACHED).</t>
  </si>
  <si>
    <t>-Property Insurance</t>
  </si>
  <si>
    <t>-Motor Vehicle Insurance</t>
  </si>
  <si>
    <t>The Members of the Board</t>
  </si>
  <si>
    <t>That we are the above described Director and Chief Financial Officer respectively of the Insurer/Financial Holding Company.</t>
  </si>
  <si>
    <t>10.08</t>
  </si>
  <si>
    <t>Power of Attorney re change in Principal Representative</t>
  </si>
  <si>
    <t xml:space="preserve">   1.1.1 Gross Written Premium</t>
  </si>
  <si>
    <r>
      <t xml:space="preserve">  2.2. Net fair value gains/(losses) on financial assets at fair value through profit or loss </t>
    </r>
    <r>
      <rPr>
        <sz val="11"/>
        <color rgb="FFFF0000"/>
        <rFont val="Arial"/>
        <family val="2"/>
      </rPr>
      <t>(FVTPL) or  (FVO)</t>
    </r>
  </si>
  <si>
    <t xml:space="preserve"> 12.2 Prior Year Adjustment</t>
  </si>
  <si>
    <t xml:space="preserve"> 12.1 Current</t>
  </si>
  <si>
    <t xml:space="preserve"> 12.3 Deferred</t>
  </si>
  <si>
    <t>STATEMENT  OF THE RESPONSIBILITIES OF THE BOARD OF  DIRECTORS</t>
  </si>
  <si>
    <t>10.01</t>
  </si>
  <si>
    <t>10.03</t>
  </si>
  <si>
    <t>(Next page is 10.01)</t>
  </si>
  <si>
    <t>(Next page is 10.03)</t>
  </si>
  <si>
    <t>GENERAL  QUESTIONNAIRE  (Continued)</t>
  </si>
  <si>
    <t xml:space="preserve">OTHER INFORMATION </t>
  </si>
  <si>
    <t>Next Page is 20.30</t>
  </si>
  <si>
    <t>20.30</t>
  </si>
  <si>
    <t>Next Page is 20.32</t>
  </si>
  <si>
    <t>20.32</t>
  </si>
  <si>
    <t>10.33</t>
  </si>
  <si>
    <t>SUMMARY OF  MOTOR VEHICLE INSURANCE BUSINESS IN FORCE</t>
  </si>
  <si>
    <t>Insurance  Exhibits</t>
  </si>
  <si>
    <t>60.12</t>
  </si>
  <si>
    <t>Notes to the Insurance Returns</t>
  </si>
  <si>
    <t>75.00</t>
  </si>
  <si>
    <t>Name of Principal  Representative:</t>
  </si>
  <si>
    <t>Name of Designated officer</t>
  </si>
  <si>
    <t xml:space="preserve">  1.  In accordance with Section 23(2) &amp; (5) of the Act, General Insurers registered to carry on Accident and Sickness business are subject to the same requirements as an insurer carrying on Long Term Business.</t>
  </si>
  <si>
    <t xml:space="preserve">  1.  In accordance with Section 151(1) of the Act, receipts and payments must be apportioned in an equitable manner between classes of insurance business.</t>
  </si>
  <si>
    <t>Aruba</t>
  </si>
  <si>
    <t>Cayman Islands</t>
  </si>
  <si>
    <t>St. Lucia</t>
  </si>
  <si>
    <t>Investments and Other Liabilities</t>
  </si>
  <si>
    <t>35.35</t>
  </si>
  <si>
    <t>2.1.0</t>
  </si>
  <si>
    <t>Deposits with Financial Institutions&gt;90 days</t>
  </si>
  <si>
    <t>2.1.2</t>
  </si>
  <si>
    <t>2.1.3</t>
  </si>
  <si>
    <t>2.1.6</t>
  </si>
  <si>
    <t>2.1.7 Interest Receivable</t>
  </si>
  <si>
    <t>-Policy Loans</t>
  </si>
  <si>
    <t>2.3.2  Interest Receivable</t>
  </si>
  <si>
    <t xml:space="preserve">Preferred Shares: </t>
  </si>
  <si>
    <t xml:space="preserve">2.1.5 </t>
  </si>
  <si>
    <t xml:space="preserve"> 2.2.0 Net Investment in Leased Assets &amp; Inst. Loans </t>
  </si>
  <si>
    <t>2.3.2 Interest Receivable</t>
  </si>
  <si>
    <t>(Next page is 30.10)</t>
  </si>
  <si>
    <t>Total Financial Assets/ Investments</t>
  </si>
  <si>
    <t>1. Real Estate</t>
  </si>
  <si>
    <t>Total Government Securities</t>
  </si>
  <si>
    <t>2.0  Other Loans and Advances</t>
  </si>
  <si>
    <t>  2.1 Mortgage Loans</t>
  </si>
  <si>
    <t>  2.4 Loans on Policy/ Certificates</t>
  </si>
  <si>
    <t xml:space="preserve">  2.4.2 Agents' Debit Balances</t>
  </si>
  <si>
    <t xml:space="preserve">  3.0 Government Securities</t>
  </si>
  <si>
    <t xml:space="preserve">  4.-7 Equity Securities</t>
  </si>
  <si>
    <t>   3.2 CARICOM Governments</t>
  </si>
  <si>
    <t xml:space="preserve">  4.0 Ordinary Shares in Trinidad and Tobago Companies </t>
  </si>
  <si>
    <r>
      <t xml:space="preserve">  5.1 Ordinary Shares in Non-Trinidad and Tobago Companies -</t>
    </r>
    <r>
      <rPr>
        <sz val="8"/>
        <color indexed="12"/>
        <rFont val="Arial"/>
        <family val="2"/>
      </rPr>
      <t>CARICOM</t>
    </r>
  </si>
  <si>
    <r>
      <t xml:space="preserve">  7.1 Preference Shares in Non-Trinidad and Tobago Companies -</t>
    </r>
    <r>
      <rPr>
        <sz val="8"/>
        <color indexed="12"/>
        <rFont val="Arial"/>
        <family val="2"/>
      </rPr>
      <t>CARICOM</t>
    </r>
  </si>
  <si>
    <t>8-9 Debt Securities</t>
  </si>
  <si>
    <t> 8.0 Bonds and Debentures in Trinidad and Tobago Companies</t>
  </si>
  <si>
    <t>   3.3 Other (Specify)</t>
  </si>
  <si>
    <t xml:space="preserve">  7.2 Preference Shares in Non-Trinidad and Tobago Companies -Foreign</t>
  </si>
  <si>
    <t xml:space="preserve">  6.0 Preference Shares in Trinidad and Tobago Companies</t>
  </si>
  <si>
    <t xml:space="preserve">  5.2 Ordinary Shares in Non-Trinidad and Tobago Companies -Foreign</t>
  </si>
  <si>
    <t xml:space="preserve"> 9.2 Bonds and Debentures in non-Trinidad and Tobago Companies -Other</t>
  </si>
  <si>
    <t xml:space="preserve"> 9.1 Bonds and Debentures in non-Trinidad and Tobago Companies CARIICOM </t>
  </si>
  <si>
    <t> 9.4 Other (Specify)</t>
  </si>
  <si>
    <t>10-11 Investment in  Subsidiaries, Affiliates &amp; Structured Entities</t>
  </si>
  <si>
    <t xml:space="preserve">  10.0. Investment in Connected Companies which are Insurance Companies</t>
  </si>
  <si>
    <t xml:space="preserve">  11.1 Investment in Connected Companies which are not Insurance Companies</t>
  </si>
  <si>
    <t>12.0 Investment in Associates &amp; Joint ventures</t>
  </si>
  <si>
    <t>13-16 Cash &amp; Cash Equivalents</t>
  </si>
  <si>
    <t xml:space="preserve">  14. Cash Deposits with the Central Bank of T &amp; T</t>
  </si>
  <si>
    <t xml:space="preserve">  13. Cash on Current Account and in hand</t>
  </si>
  <si>
    <t>17-20 Premiums Receivable</t>
  </si>
  <si>
    <t xml:space="preserve"> 17.0. Amounts due from agents and sub-agents</t>
  </si>
  <si>
    <t xml:space="preserve"> 18.0  Amounts due from brokers </t>
  </si>
  <si>
    <t xml:space="preserve"> 19.0 Amounts due from Policy holders </t>
  </si>
  <si>
    <t xml:space="preserve"> 20.0 Amounts due from other Insurance Companies</t>
  </si>
  <si>
    <t>21-22.0 Investment Income due and Accrued</t>
  </si>
  <si>
    <t>25.0 Pension Fund Assets</t>
  </si>
  <si>
    <t>26. Employee Benefits</t>
  </si>
  <si>
    <t>27. Goodwill &amp; Other Intangible Assets</t>
  </si>
  <si>
    <t xml:space="preserve">          2. The Numbers (1-24) entered above re each Asset item refers to the Schedule in the Asset database</t>
  </si>
  <si>
    <t>  1.1.1 Real Estate including buildings</t>
  </si>
  <si>
    <t>Total Equity Securities</t>
  </si>
  <si>
    <t>Total Debt</t>
  </si>
  <si>
    <t>17.-20 Premiums Receivable</t>
  </si>
  <si>
    <t xml:space="preserve"> 20 Amounts due from other Insurance Companies</t>
  </si>
  <si>
    <t xml:space="preserve">  17. Amounts due from agents and sub-agents </t>
  </si>
  <si>
    <t xml:space="preserve">  18  Amounts due from brokers </t>
  </si>
  <si>
    <t xml:space="preserve"> 19 Amounts due from Policy holders </t>
  </si>
  <si>
    <t>25. Pension Fund Assets</t>
  </si>
  <si>
    <t>Notes:1 Particulars of assets entered under "Other (Specify)"  must be entered on the relevant asset schedules.</t>
  </si>
  <si>
    <t>Long Term Business Liability Items</t>
  </si>
  <si>
    <t>Asset Liability Mismatch Risk</t>
  </si>
  <si>
    <t>Liquidity and Operational Risk</t>
  </si>
  <si>
    <t>Guarantee Risk</t>
  </si>
  <si>
    <t xml:space="preserve">Net Tier 1 </t>
  </si>
  <si>
    <t xml:space="preserve">    Appropriated Surplus:</t>
  </si>
  <si>
    <t xml:space="preserve">      Participating</t>
  </si>
  <si>
    <t xml:space="preserve">      Non Participating</t>
  </si>
  <si>
    <t xml:space="preserve">   Other Reserves included in net equity</t>
  </si>
  <si>
    <t xml:space="preserve">Gross Tier 1 Capital (excluding Qualifying Preference Shares in Tier 1 Capital)                                                                  </t>
  </si>
  <si>
    <t>Cash surrender value deficiencies calculated on an aggregate basis for each group of policies separately</t>
  </si>
  <si>
    <t>Negative reserves calculated policy by policy</t>
  </si>
  <si>
    <t>Net Tier 1 Capital</t>
  </si>
  <si>
    <t>Cash surrender value deficiencies calculated on an aggregate basis for each group of policies separately x 75%</t>
  </si>
  <si>
    <t>Reciprocal cross holdings in capital instruments, whether arranged directly or indirectly, between financial institutions that artificially inflate the capital position of the insurer</t>
  </si>
  <si>
    <t>Outstanding premiums aged more than 60 business days (for long-term insurance business)</t>
  </si>
  <si>
    <t xml:space="preserve">Outstanding agent or broker debit balances aged more than 60 business days </t>
  </si>
  <si>
    <t>Residential Mortgages overdue more than 120 business days</t>
  </si>
  <si>
    <t>Commercial Mortgages overdue more than 120 business days</t>
  </si>
  <si>
    <t>All Assets</t>
  </si>
  <si>
    <t>Assets Backing Investment Linked Business</t>
  </si>
  <si>
    <t>Regulatory Capital Required  (AxB)</t>
  </si>
  <si>
    <t>Regulatory Capital Required  (AxD)</t>
  </si>
  <si>
    <t xml:space="preserve">T-bills Issued or guaranteed by Government of Trinidad and Tobago </t>
  </si>
  <si>
    <t>Bonds and other evidence of indebtedness (Ratings refer to the rating of the instrument. In the event that the security is not rated, the rating of the Issuer applies. If neither the issuer nor the bond or other evidence of indebtedness is rated, the risk factor shall be the appropriate unrated categories below.)</t>
  </si>
  <si>
    <t xml:space="preserve">Issued or guaranteed by Government of Trinidad and Tobago </t>
  </si>
  <si>
    <t>Issued by Multilateral Agencies</t>
  </si>
  <si>
    <r>
      <t>Unrated (grandfathered)</t>
    </r>
    <r>
      <rPr>
        <vertAlign val="superscript"/>
        <sz val="10"/>
        <rFont val="Arial"/>
        <family val="2"/>
      </rPr>
      <t>3</t>
    </r>
    <r>
      <rPr>
        <sz val="10"/>
        <rFont val="Arial"/>
        <family val="2"/>
      </rPr>
      <t xml:space="preserve"> </t>
    </r>
  </si>
  <si>
    <t>Subtotal Bonds and other evidences of indebtedness/Non performing assets</t>
  </si>
  <si>
    <r>
      <t>Rated Asset Backed Securities</t>
    </r>
    <r>
      <rPr>
        <b/>
        <vertAlign val="superscript"/>
        <sz val="10"/>
        <rFont val="Arial"/>
        <family val="2"/>
      </rPr>
      <t>2</t>
    </r>
  </si>
  <si>
    <t xml:space="preserve">Leases </t>
  </si>
  <si>
    <t xml:space="preserve">Where the insurer is the following: </t>
  </si>
  <si>
    <t>Lessee: (insert appropriate factor for the leased asset) (specify)</t>
  </si>
  <si>
    <t xml:space="preserve">Lessor: Operating leases in respect of real estate </t>
  </si>
  <si>
    <r>
      <t>Lessor: Financial leases in respect of real estate - Counterparty risk factor</t>
    </r>
    <r>
      <rPr>
        <vertAlign val="superscript"/>
        <sz val="10"/>
        <rFont val="Arial"/>
        <family val="2"/>
      </rPr>
      <t xml:space="preserve"> 6</t>
    </r>
  </si>
  <si>
    <t xml:space="preserve">Lessor: Financial leases in respect of real estate in arrears </t>
  </si>
  <si>
    <t>Agents' or broker debit balances aged less than 60 business days</t>
  </si>
  <si>
    <t>Outstanding premiums aged less than 60 business days (for long-term insurance business)</t>
  </si>
  <si>
    <t>Outstanding premiums aged less than 20 business days (for general insurance business)</t>
  </si>
  <si>
    <r>
      <t>Subrogation aged less than 120 business days</t>
    </r>
    <r>
      <rPr>
        <vertAlign val="superscript"/>
        <sz val="10"/>
        <rFont val="Arial"/>
        <family val="2"/>
      </rPr>
      <t>7</t>
    </r>
  </si>
  <si>
    <t>Reinsurance recoverables from reinsurers:</t>
  </si>
  <si>
    <t xml:space="preserve">     Commercial mortgages that are less than 60 business days overdue</t>
  </si>
  <si>
    <t xml:space="preserve"> Residential Mortgages overdue between 60 and 120 business days</t>
  </si>
  <si>
    <t xml:space="preserve"> Commercial Mortgages overdue between 60 and 120 business days</t>
  </si>
  <si>
    <r>
      <t>Money Market Funds</t>
    </r>
    <r>
      <rPr>
        <vertAlign val="superscript"/>
        <sz val="10"/>
        <rFont val="Arial"/>
        <family val="2"/>
      </rPr>
      <t>8</t>
    </r>
  </si>
  <si>
    <r>
      <t>Bond Funds</t>
    </r>
    <r>
      <rPr>
        <vertAlign val="superscript"/>
        <sz val="10"/>
        <rFont val="Arial"/>
        <family val="2"/>
      </rPr>
      <t xml:space="preserve">9 </t>
    </r>
  </si>
  <si>
    <t xml:space="preserve">Debts due from non-financial subsidiaries controlled by the insurer and affiliates and associates of the insurer </t>
  </si>
  <si>
    <r>
      <t>Name (specify) and insert appropriate factor</t>
    </r>
    <r>
      <rPr>
        <vertAlign val="superscript"/>
        <sz val="10"/>
        <rFont val="Arial"/>
        <family val="2"/>
      </rPr>
      <t>10</t>
    </r>
  </si>
  <si>
    <r>
      <t>All Other Assets not described in either Schedule 4 or Schedule 6</t>
    </r>
    <r>
      <rPr>
        <vertAlign val="superscript"/>
        <sz val="10"/>
        <rFont val="Arial"/>
        <family val="2"/>
      </rPr>
      <t>11</t>
    </r>
    <r>
      <rPr>
        <sz val="10"/>
        <rFont val="Arial"/>
        <family val="2"/>
      </rPr>
      <t xml:space="preserve"> and not required to be deducted </t>
    </r>
  </si>
  <si>
    <r>
      <rPr>
        <vertAlign val="superscript"/>
        <sz val="10"/>
        <rFont val="Arial"/>
        <family val="2"/>
      </rPr>
      <t>1</t>
    </r>
    <r>
      <rPr>
        <sz val="10"/>
        <rFont val="Arial"/>
        <family val="2"/>
      </rPr>
      <t xml:space="preserve"> All assets are net of any depreciation or provision for diminution of value and inclusive of any investment income due and accrued.</t>
    </r>
  </si>
  <si>
    <r>
      <rPr>
        <vertAlign val="superscript"/>
        <sz val="10"/>
        <rFont val="Arial"/>
        <family val="2"/>
      </rPr>
      <t>2</t>
    </r>
    <r>
      <rPr>
        <sz val="10"/>
        <rFont val="Arial"/>
        <family val="2"/>
      </rPr>
      <t xml:space="preserve"> With regards to the credit ratings, see the list of recognized Credit Rating Agencies and their Equivalency Mapping on the Central Bank’s website</t>
    </r>
  </si>
  <si>
    <r>
      <rPr>
        <vertAlign val="superscript"/>
        <sz val="10"/>
        <rFont val="Arial"/>
        <family val="2"/>
      </rPr>
      <t>4</t>
    </r>
    <r>
      <rPr>
        <sz val="10"/>
        <rFont val="Arial"/>
        <family val="2"/>
      </rPr>
      <t xml:space="preserve"> Non-performing is defined as being overdue more than 60 days. The risk factor shall be the risk factor for those assets if they were not overdue increased by an additional 20%. This does not apply to assets that are deducted from capital available, mortgages that are overdue between 60 and 120 business days and subrogation aged less than 120 business days.</t>
    </r>
  </si>
  <si>
    <r>
      <rPr>
        <vertAlign val="superscript"/>
        <sz val="10"/>
        <rFont val="Arial"/>
        <family val="2"/>
      </rPr>
      <t>5</t>
    </r>
    <r>
      <rPr>
        <sz val="10"/>
        <rFont val="Arial"/>
        <family val="2"/>
      </rPr>
      <t xml:space="preserve"> If there is exposure to counterparty risk, the risk factor shall be the higher of that relevant to the securities to be repurchased or sold or that of the counterparty. If there is no exposure to counterparty risk, the risk factor shall be that relevant to the securities to be repurchased or sold.</t>
    </r>
  </si>
  <si>
    <r>
      <rPr>
        <vertAlign val="superscript"/>
        <sz val="10"/>
        <rFont val="Arial"/>
        <family val="2"/>
      </rPr>
      <t>7</t>
    </r>
    <r>
      <rPr>
        <sz val="10"/>
        <rFont val="Arial"/>
        <family val="2"/>
      </rPr>
      <t xml:space="preserve"> Number of business days outstanding shall be measured from the date of acknowledgement and confirmation of the amount of the subrogation receivable due from that other insurer or third party </t>
    </r>
  </si>
  <si>
    <r>
      <rPr>
        <vertAlign val="superscript"/>
        <sz val="10"/>
        <rFont val="Arial"/>
        <family val="2"/>
      </rPr>
      <t>8</t>
    </r>
    <r>
      <rPr>
        <sz val="10"/>
        <rFont val="Arial"/>
        <family val="2"/>
      </rPr>
      <t>Money market fund means a fund where 90% of the portfolio is invested in any or all of cash, cash equivalents  and other evidences of indebtedness that have a remaining term to maturity of not more than one year</t>
    </r>
  </si>
  <si>
    <r>
      <rPr>
        <vertAlign val="superscript"/>
        <sz val="10"/>
        <rFont val="Arial"/>
        <family val="2"/>
      </rPr>
      <t>10</t>
    </r>
    <r>
      <rPr>
        <sz val="10"/>
        <rFont val="Arial"/>
        <family val="2"/>
      </rPr>
      <t>The risk factor is determined by looking through to the underlying securities or guarantees as if they were directly held or given</t>
    </r>
  </si>
  <si>
    <r>
      <t xml:space="preserve">Quoted Common Shares (grandfathered) </t>
    </r>
    <r>
      <rPr>
        <vertAlign val="superscript"/>
        <sz val="10"/>
        <rFont val="Arial"/>
        <family val="2"/>
      </rPr>
      <t>1</t>
    </r>
  </si>
  <si>
    <t>Funds, Mutual Funds, Units and other Collective Investment Schemes</t>
  </si>
  <si>
    <r>
      <t>Equity Funds</t>
    </r>
    <r>
      <rPr>
        <vertAlign val="superscript"/>
        <sz val="10"/>
        <rFont val="Arial"/>
        <family val="2"/>
      </rPr>
      <t>2</t>
    </r>
  </si>
  <si>
    <t>Other including exchange traded funds</t>
  </si>
  <si>
    <t xml:space="preserve">Investments in non-financial subsidiaries controlled by the insurer and affiliates and associates of the insurer </t>
  </si>
  <si>
    <r>
      <rPr>
        <vertAlign val="superscript"/>
        <sz val="10"/>
        <rFont val="Arial"/>
        <family val="2"/>
      </rPr>
      <t>3</t>
    </r>
    <r>
      <rPr>
        <sz val="10"/>
        <rFont val="Arial"/>
        <family val="2"/>
      </rPr>
      <t xml:space="preserve"> The risk factor is determined by looking through to the underlying securities or guarantees as if they were directly held or given</t>
    </r>
  </si>
  <si>
    <t>Regulatory Capital Required  
(A x B)</t>
  </si>
  <si>
    <t xml:space="preserve"> $</t>
  </si>
  <si>
    <r>
      <t>Specify the exposure to risk and insert appropriate risk factor for the counterparty</t>
    </r>
    <r>
      <rPr>
        <vertAlign val="superscript"/>
        <sz val="10"/>
        <rFont val="Arial"/>
        <family val="2"/>
      </rPr>
      <t>1</t>
    </r>
  </si>
  <si>
    <t>Investment Linked Business</t>
  </si>
  <si>
    <t xml:space="preserve">Regulatory Capital Required </t>
  </si>
  <si>
    <t>Absolute value of (A - B) x C</t>
  </si>
  <si>
    <t>Absolute value of (E - F) x G</t>
  </si>
  <si>
    <t>TT Dollar</t>
  </si>
  <si>
    <t>U. S. Dollar</t>
  </si>
  <si>
    <t>Barbados Dollar</t>
  </si>
  <si>
    <t>Belize Dollar</t>
  </si>
  <si>
    <t>Canadian Dollar</t>
  </si>
  <si>
    <t>Swiss Franc</t>
  </si>
  <si>
    <t>Deutsche Mark</t>
  </si>
  <si>
    <t>EURO Currency</t>
  </si>
  <si>
    <t>French Franc</t>
  </si>
  <si>
    <t>U. K. Pound Sterling</t>
  </si>
  <si>
    <t>Guyana Dollar</t>
  </si>
  <si>
    <t>Jamaica Dollar</t>
  </si>
  <si>
    <t>Japanese Yen</t>
  </si>
  <si>
    <t>Netherlands Guilder</t>
  </si>
  <si>
    <t>East Caribbean Dollar</t>
  </si>
  <si>
    <t>Other Currencies</t>
  </si>
  <si>
    <t>This risk charge does not apply to the portion of the assets backing and the liabilities of, an insurer’s investment linked insurance business if:</t>
  </si>
  <si>
    <t>(a)  the assets are genuinely identifiable and valued at market value;</t>
  </si>
  <si>
    <t xml:space="preserve">(b)  transfers into and out of the portfolio of assets occur at market value; and </t>
  </si>
  <si>
    <t>LONG TERM INSURANCE BUSINESS</t>
  </si>
  <si>
    <t>ASSET LIABILITY MISMATCH RISK</t>
  </si>
  <si>
    <t xml:space="preserve">Product Group </t>
  </si>
  <si>
    <t>Net Policy Liabilities</t>
  </si>
  <si>
    <t>Recalculated Net Policy Liabilities  Parallel + 1%</t>
  </si>
  <si>
    <t>Recalculated Net Policy Liabilities Parallel - 1%</t>
  </si>
  <si>
    <t xml:space="preserve">Maximum Absolute value of (B-A) or (C-A) </t>
  </si>
  <si>
    <t xml:space="preserve">Maximum Regulatory Capital Required  
(D x E) </t>
  </si>
  <si>
    <t>Supporting Asset Value</t>
  </si>
  <si>
    <t>Recalculated Supporting Asset Value Parallel + 1%</t>
  </si>
  <si>
    <t>Recalculated Supporting Asset Value Parallel - 1%</t>
  </si>
  <si>
    <t>Liability (B-A)      Less                   Asset (H-G)</t>
  </si>
  <si>
    <t>Liability (C-A)      Less                   Asset (I-G)</t>
  </si>
  <si>
    <t xml:space="preserve">Maximum Absolute value of J or K </t>
  </si>
  <si>
    <t>Regulatory Capital Required (Smaller of F or L)</t>
  </si>
  <si>
    <t>This risk charge does not apply to the portion of the assets backing and the liabilities of an insurer’s investment linked insurance business if:</t>
  </si>
  <si>
    <t>(c)  there is full pass through of investment returns to the policies and credited returns are not based on company's discretion.</t>
  </si>
  <si>
    <t>MORTALITY RISK</t>
  </si>
  <si>
    <t>Direct &amp; Assumed</t>
  </si>
  <si>
    <t>Reinsurance Ceded</t>
  </si>
  <si>
    <t>Regulatory Capital Required (F-K)</t>
  </si>
  <si>
    <t>Type of Policy</t>
  </si>
  <si>
    <t>Sum Insured</t>
  </si>
  <si>
    <t>Policy Liability or Mortality Component</t>
  </si>
  <si>
    <t>Net Amount at Risk (A-B)</t>
  </si>
  <si>
    <t>Deductions</t>
  </si>
  <si>
    <t>Component (C-D)xE</t>
  </si>
  <si>
    <t>Net Amount at Risk (G-H)</t>
  </si>
  <si>
    <t>Component (IxJ)</t>
  </si>
  <si>
    <t>A. Individual Insurance (excluding AD&amp;D)</t>
  </si>
  <si>
    <t xml:space="preserve">Individual Life </t>
  </si>
  <si>
    <t xml:space="preserve">       Less than one year guaranteed term remaining</t>
  </si>
  <si>
    <t xml:space="preserve">      One to five years remaining</t>
  </si>
  <si>
    <t xml:space="preserve">      More than five years guaranteed term remaining</t>
  </si>
  <si>
    <t>Participating, Adjustable Life &amp; Universal Life</t>
  </si>
  <si>
    <t>Total Individual Insurance</t>
  </si>
  <si>
    <t>B. Group Insurance (excluding AD&amp;D)</t>
  </si>
  <si>
    <t>Total Group Insurance</t>
  </si>
  <si>
    <t>C. Accidental Death &amp; Dismemberment</t>
  </si>
  <si>
    <t>Group Insurance</t>
  </si>
  <si>
    <t>Total AD&amp;D Insurance</t>
  </si>
  <si>
    <t>D. Annuities Involving Life Contingencies</t>
  </si>
  <si>
    <t xml:space="preserve">      Individual </t>
  </si>
  <si>
    <t xml:space="preserve">      Group</t>
  </si>
  <si>
    <t>Total Annuities</t>
  </si>
  <si>
    <t>E. Other (specify &amp; insert factor)</t>
  </si>
  <si>
    <t>Total Other</t>
  </si>
  <si>
    <t>Total Regulatory Capital Required for Mortality Risk</t>
  </si>
  <si>
    <t>MORBIDITY RISK</t>
  </si>
  <si>
    <t>Regulatory Capital Required (C-F)</t>
  </si>
  <si>
    <t>Annual Earned Premium</t>
  </si>
  <si>
    <t>Component (AxB)</t>
  </si>
  <si>
    <t>Annual Premium Ceded</t>
  </si>
  <si>
    <t>Component (DxE)</t>
  </si>
  <si>
    <t xml:space="preserve">C </t>
  </si>
  <si>
    <t>A. New Claims Risk</t>
  </si>
  <si>
    <t xml:space="preserve">Individual, Disability Income and premium waivers </t>
  </si>
  <si>
    <t>Group, Disability Income and premium waivers</t>
  </si>
  <si>
    <t>Other Accident and Sickness</t>
  </si>
  <si>
    <t>Health Insurance - Individual and Group</t>
  </si>
  <si>
    <t>Total New Claims Risk</t>
  </si>
  <si>
    <t>B. Continuing Claims Risk</t>
  </si>
  <si>
    <t>Reserve</t>
  </si>
  <si>
    <t>Amount Ceded</t>
  </si>
  <si>
    <t>Disabled Lives reserves</t>
  </si>
  <si>
    <t xml:space="preserve">Benefit period remaining - one year or less </t>
  </si>
  <si>
    <t xml:space="preserve">       Duration - two years or less </t>
  </si>
  <si>
    <t xml:space="preserve">      Duration - five years or less but more than two years</t>
  </si>
  <si>
    <t xml:space="preserve">      Duration - more than five years</t>
  </si>
  <si>
    <t>Benefit period remaining - two years or less but more than one year</t>
  </si>
  <si>
    <t xml:space="preserve">Benefit period remaining - more than two years </t>
  </si>
  <si>
    <t>Total Continuing Claims Risk</t>
  </si>
  <si>
    <t>Total Regulatory Capital Required for Morbidity Risk</t>
  </si>
  <si>
    <t>LAPSE RISK</t>
  </si>
  <si>
    <r>
      <t>Recalculated Net Policy Liabilities</t>
    </r>
    <r>
      <rPr>
        <b/>
        <vertAlign val="superscript"/>
        <sz val="10"/>
        <rFont val="Arial"/>
        <family val="2"/>
      </rPr>
      <t>1</t>
    </r>
  </si>
  <si>
    <t>Regulatory Capital Required 
(B-A)</t>
  </si>
  <si>
    <t>Individual Life</t>
  </si>
  <si>
    <t xml:space="preserve">A. Participating and Adjustable Premium </t>
  </si>
  <si>
    <t>B. Other policy series</t>
  </si>
  <si>
    <t>Total Net Policy Liabilities</t>
  </si>
  <si>
    <t>Total Regulatory Capital Required for Lapse Risk</t>
  </si>
  <si>
    <t>1 The net policy liabilities are to be recalculated using increased lapse margins for adverse deviation in accordance with the following  principles:</t>
  </si>
  <si>
    <t xml:space="preserve"> (i) for participating and adjustable premium policies, the lapse rate margin assumption shall be adjusted by seven point five per cent of the underlying lapse rate assumption;</t>
  </si>
  <si>
    <t xml:space="preserve"> (ii) for other policies, the lapse rate margin assumption shall be adjusted by fifteen per cent of the underlying lapse rate assumption;</t>
  </si>
  <si>
    <t xml:space="preserve"> (iii) where at a particular duration a lower lapse rate assumption results in a higher reserve, the lapse rate assumption shall be adjusted by reducing the rate; or</t>
  </si>
  <si>
    <t>(iv) where at a particular duration a higher lapse rate assumption results in a higher reserve, the lapse rate assumption is adjusted by increasing the rate.</t>
  </si>
  <si>
    <t>INTEREST MARGIN PRICING RISK</t>
  </si>
  <si>
    <t xml:space="preserve">Net Policy Liabilities </t>
  </si>
  <si>
    <t>Regulatory Capital Required (AxB)</t>
  </si>
  <si>
    <t>Deferred annuities that are renewable at new business rates; policies with no repricing risk; policy liabilities that are not discounted for interest.</t>
  </si>
  <si>
    <t>Adjustable premiums/adjustable interest credits, Universal life where the crediting rates are reasonably flexible</t>
  </si>
  <si>
    <t>All other policies</t>
  </si>
  <si>
    <t>Total Policy Liabilities</t>
  </si>
  <si>
    <t>Total Regulatory Capital Required for Interest Margin Pricing Risk</t>
  </si>
  <si>
    <t>LIQUIDITY AND OPERATIONAL RISK</t>
  </si>
  <si>
    <t xml:space="preserve">Investment Linked Insurance Business Only </t>
  </si>
  <si>
    <t>Regulatory Capital Required 
(A x B)</t>
  </si>
  <si>
    <t xml:space="preserve">Investment Linked policy liabilities </t>
  </si>
  <si>
    <t>Total Regulatory Capital Required for Liquidity and Operational Risk</t>
  </si>
  <si>
    <t>GUARANTEE RISK</t>
  </si>
  <si>
    <t>Net Policy 
Liabilities</t>
  </si>
  <si>
    <r>
      <t>Guarantees</t>
    </r>
    <r>
      <rPr>
        <vertAlign val="superscript"/>
        <sz val="10"/>
        <rFont val="Arial"/>
        <family val="2"/>
      </rPr>
      <t>1</t>
    </r>
  </si>
  <si>
    <t>Total Regulatory Capital Required for Guarantee Risk</t>
  </si>
  <si>
    <t>Regulatory Capital Required
(A x B)</t>
  </si>
  <si>
    <r>
      <t>Property</t>
    </r>
    <r>
      <rPr>
        <vertAlign val="superscript"/>
        <sz val="10"/>
        <rFont val="Arial"/>
        <family val="2"/>
      </rPr>
      <t>1</t>
    </r>
  </si>
  <si>
    <r>
      <t>Liability</t>
    </r>
    <r>
      <rPr>
        <vertAlign val="superscript"/>
        <sz val="10"/>
        <rFont val="Arial"/>
        <family val="2"/>
      </rPr>
      <t>2</t>
    </r>
  </si>
  <si>
    <r>
      <t>Pecuniary Loss</t>
    </r>
    <r>
      <rPr>
        <vertAlign val="superscript"/>
        <sz val="10"/>
        <rFont val="Arial"/>
        <family val="2"/>
      </rPr>
      <t>3</t>
    </r>
  </si>
  <si>
    <r>
      <rPr>
        <vertAlign val="superscript"/>
        <sz val="10"/>
        <rFont val="Arial"/>
        <family val="2"/>
      </rPr>
      <t>1</t>
    </r>
    <r>
      <rPr>
        <sz val="10"/>
        <rFont val="Arial"/>
        <family val="2"/>
      </rPr>
      <t xml:space="preserve">  Property includes Engineering, Fire, Contractors all risk, Boiler and machinery, Homeowners and Householders insurance  </t>
    </r>
  </si>
  <si>
    <r>
      <rPr>
        <vertAlign val="superscript"/>
        <sz val="10"/>
        <rFont val="Arial"/>
        <family val="2"/>
      </rPr>
      <t>2</t>
    </r>
    <r>
      <rPr>
        <sz val="10"/>
        <rFont val="Arial"/>
        <family val="2"/>
      </rPr>
      <t>  Liability includes Public, Products and Professional Liability</t>
    </r>
  </si>
  <si>
    <t>Regulatory Capital Required (A x B)</t>
  </si>
  <si>
    <t>Renewal date of catastrophe program (dd/mm/yyyy)</t>
  </si>
  <si>
    <r>
      <t>Reinstatement cost</t>
    </r>
    <r>
      <rPr>
        <vertAlign val="superscript"/>
        <sz val="10"/>
        <rFont val="Arial"/>
        <family val="2"/>
      </rPr>
      <t>1</t>
    </r>
  </si>
  <si>
    <r>
      <t xml:space="preserve">1 </t>
    </r>
    <r>
      <rPr>
        <sz val="10"/>
        <rFont val="Arial"/>
        <family val="2"/>
      </rPr>
      <t>Cost to reinstate the cover up to the amount of the PML. If there is a Reinstatement Premium Protection treaty in place which covers an insurer's reinstatement in the event of a catastrophe, then this cost is zero.</t>
    </r>
  </si>
  <si>
    <t>Investment</t>
  </si>
  <si>
    <t>Own Use</t>
  </si>
  <si>
    <t>Unrealised Gains</t>
  </si>
  <si>
    <r>
      <t>NON-PERMISSIBLE VALUES</t>
    </r>
    <r>
      <rPr>
        <b/>
        <vertAlign val="superscript"/>
        <sz val="10"/>
        <rFont val="Arial"/>
        <family val="2"/>
      </rPr>
      <t>1</t>
    </r>
  </si>
  <si>
    <t xml:space="preserve">Total value of Assets on Balance Sheet (A1)                                                           </t>
  </si>
  <si>
    <t xml:space="preserve">Total Value of Assets Backing Investment Linked Business (A2) </t>
  </si>
  <si>
    <t>Total Value of Assets not including Assets Backing Investment Linked Business (A = A1 - A2)</t>
  </si>
  <si>
    <t>Total of all deductions (B = B1 + B2)</t>
  </si>
  <si>
    <t>Adjusted Assets (A - B)</t>
  </si>
  <si>
    <r>
      <t>Aggregate Value on Balance Sheet</t>
    </r>
    <r>
      <rPr>
        <b/>
        <vertAlign val="superscript"/>
        <sz val="10"/>
        <rFont val="Arial"/>
        <family val="2"/>
      </rPr>
      <t>2</t>
    </r>
  </si>
  <si>
    <t xml:space="preserve">Unrated securities </t>
  </si>
  <si>
    <r>
      <t>Other (specify)</t>
    </r>
    <r>
      <rPr>
        <vertAlign val="superscript"/>
        <sz val="10"/>
        <rFont val="Arial"/>
        <family val="2"/>
      </rPr>
      <t>3</t>
    </r>
  </si>
  <si>
    <t xml:space="preserve">Total Non-permissible Assets </t>
  </si>
  <si>
    <r>
      <t>2</t>
    </r>
    <r>
      <rPr>
        <sz val="10"/>
        <rFont val="Arial"/>
        <family val="2"/>
      </rPr>
      <t xml:space="preserve"> Excluding investment linked insurance business</t>
    </r>
  </si>
  <si>
    <r>
      <t xml:space="preserve">3  </t>
    </r>
    <r>
      <rPr>
        <sz val="10"/>
        <rFont val="Arial"/>
        <family val="2"/>
      </rPr>
      <t>List</t>
    </r>
    <r>
      <rPr>
        <vertAlign val="superscript"/>
        <sz val="10"/>
        <rFont val="Arial"/>
        <family val="2"/>
      </rPr>
      <t xml:space="preserve"> </t>
    </r>
    <r>
      <rPr>
        <sz val="10"/>
        <rFont val="Arial"/>
        <family val="2"/>
      </rPr>
      <t>and state</t>
    </r>
    <r>
      <rPr>
        <vertAlign val="superscript"/>
        <sz val="10"/>
        <rFont val="Arial"/>
        <family val="2"/>
      </rPr>
      <t xml:space="preserve"> </t>
    </r>
    <r>
      <rPr>
        <sz val="10"/>
        <rFont val="Arial"/>
        <family val="2"/>
      </rPr>
      <t>the aggregate value of assets, credit exposures and reduction in liabilities prohibited by the Act or Regulations made thereunder, not including amounts in excess of the limits prescribed under section 85 of the Act</t>
    </r>
  </si>
  <si>
    <t>40.11</t>
  </si>
  <si>
    <t>40.20-.23</t>
  </si>
  <si>
    <t>Life Insurance Business Liability Items</t>
  </si>
  <si>
    <t>40.30-.36</t>
  </si>
  <si>
    <t>40.40-.42</t>
  </si>
  <si>
    <t>40.50-.52</t>
  </si>
  <si>
    <t>40.60</t>
  </si>
  <si>
    <t>10.09</t>
  </si>
  <si>
    <t>10.07-.08</t>
  </si>
  <si>
    <t>10.05</t>
  </si>
  <si>
    <t>(Next page is 10.07)</t>
  </si>
  <si>
    <t>Date</t>
  </si>
  <si>
    <t>(Next page is 10.006)</t>
  </si>
  <si>
    <t xml:space="preserve">, Chief Financial Officer </t>
  </si>
  <si>
    <t>Copy of Financial Condition Report</t>
  </si>
  <si>
    <t>Total General Insurance</t>
  </si>
  <si>
    <t>7.0 Other Long Term Benefits &amp; Expenses</t>
  </si>
  <si>
    <t>8.0 Acquisition Expenses</t>
  </si>
  <si>
    <t>8.1 Gross Commissions &amp; Brokerage</t>
  </si>
  <si>
    <t>8.3 Taxes -(Premium taxes&amp; lic. Fees)</t>
  </si>
  <si>
    <t>8.5 Other(Specify)</t>
  </si>
  <si>
    <r>
      <rPr>
        <b/>
        <sz val="10"/>
        <rFont val="Arial"/>
        <family val="2"/>
      </rPr>
      <t>9.0</t>
    </r>
    <r>
      <rPr>
        <sz val="10"/>
        <rFont val="Arial"/>
        <family val="2"/>
      </rPr>
      <t xml:space="preserve"> Premium Deficiency</t>
    </r>
  </si>
  <si>
    <t>8.2 Less: Reinsurance Exchange Commissions</t>
  </si>
  <si>
    <t xml:space="preserve"> Underwriting Income/ (Loss)</t>
  </si>
  <si>
    <t>60.11-.12</t>
  </si>
  <si>
    <t>Accident &amp; Sickness-Accident</t>
  </si>
  <si>
    <t>Total CARICOM Assets</t>
  </si>
  <si>
    <t>Taxation</t>
  </si>
  <si>
    <t>Revaluation Surplus/ (Loss)</t>
  </si>
  <si>
    <t>Total Comprehensive Income/ (Loss)</t>
  </si>
  <si>
    <t>Realized Gains/ (Losses)</t>
  </si>
  <si>
    <t>Balance Sheet (01+02+03+ 04+05)</t>
  </si>
  <si>
    <t>Increase/ (Decrease) in Reserves</t>
  </si>
  <si>
    <t>REINSURANCE INFORMATION</t>
  </si>
  <si>
    <t>Pension Plan Assets</t>
  </si>
  <si>
    <t>Insurance Policy Liabilities</t>
  </si>
  <si>
    <t>Investment Policy Liabilities</t>
  </si>
  <si>
    <t>Other Actuarial liabilities</t>
  </si>
  <si>
    <t>Segregated Fund Liabilities</t>
  </si>
  <si>
    <t>-Agents, Brokers and Sales Representatives</t>
  </si>
  <si>
    <t>- Other Insurers</t>
  </si>
  <si>
    <t>10.27</t>
  </si>
  <si>
    <t>Reinsurance Information</t>
  </si>
  <si>
    <t>CATASTROPHE RESERVE FUND</t>
  </si>
  <si>
    <t>Marine Aviation &amp; Transport</t>
  </si>
  <si>
    <t xml:space="preserve">   Other ("X" and "D" Registration etc.)</t>
  </si>
  <si>
    <t>Accident &amp; Sickness-Group Health</t>
  </si>
  <si>
    <t>Accident &amp; Sickness-Individual Health</t>
  </si>
  <si>
    <t xml:space="preserve">Other </t>
  </si>
  <si>
    <t>Accident &amp; Sickness- Group Health</t>
  </si>
  <si>
    <t>I,</t>
  </si>
  <si>
    <t>HEREIN DECLARES  THAT:</t>
  </si>
  <si>
    <t>I  have reviewed the calculations of the regulatory capital ratio and net tier  1 ratio of</t>
  </si>
  <si>
    <t xml:space="preserve">, as at </t>
  </si>
  <si>
    <t xml:space="preserve"> In my opinion, the calculation has been determined in accordance with the Insurance (Capital  Adequacy) </t>
  </si>
  <si>
    <t xml:space="preserve">I certify that  the annual audited capital adequacy returns have been tabled before the Board of Directors at the meeting of the Board dated </t>
  </si>
  <si>
    <t>and that the Board is aware of their contents.</t>
  </si>
  <si>
    <t xml:space="preserve">I have reviewed the calculations of the regulatory capital ratio and net tier 1 ratio of </t>
  </si>
  <si>
    <t>as at ,</t>
  </si>
  <si>
    <t xml:space="preserve">In our opinion, the calculation has been determined in accordance with the Insurance (Capital Adequacy ) </t>
  </si>
  <si>
    <t>Total Investments-  20.12 Current Year</t>
  </si>
  <si>
    <t>Share Capital At the Beginning of The Year-20.30</t>
  </si>
  <si>
    <t>Cash &amp; Cash Equivalents at the end of the Current Year-21.12</t>
  </si>
  <si>
    <t>Cash &amp; Cash Equivalents at the end of the PriorYear-21.12</t>
  </si>
  <si>
    <t>Equity &amp; Debit Securities Current Year-21.12</t>
  </si>
  <si>
    <t>Equity &amp; Debit Securities Prior Year-21.12</t>
  </si>
  <si>
    <t>Net Investment in Leased Assets &amp; Installment Loans C/Y -21.12</t>
  </si>
  <si>
    <t>Other Loans &amp; Advances C/Y-21.12</t>
  </si>
  <si>
    <t>Net Investment in Leased Assets &amp; Installment Loans P/Y -21.12</t>
  </si>
  <si>
    <t>Other Loans &amp; Advances P/Y-21.12</t>
  </si>
  <si>
    <t>Investment in Associates &amp; Joint Ventures C/Y-21.12</t>
  </si>
  <si>
    <t>Investment in Associates &amp; Joint Ventures P/Y-21.12</t>
  </si>
  <si>
    <t>Investment in Subsidiaries, Affiliates etc C/Y-21.12</t>
  </si>
  <si>
    <t>Investment Properties C/Y-21.12</t>
  </si>
  <si>
    <t>Investment in Subsidiaries, Affiliates etc P/Y-21.12</t>
  </si>
  <si>
    <t>Investment Properties P/Y-21.12</t>
  </si>
  <si>
    <t>Total Reserves at the end of the Current Year-20.30</t>
  </si>
  <si>
    <t>Total Reserves at the end of the Prior Year-20.30</t>
  </si>
  <si>
    <t>Accumulated Comprehensive Other Income/ (Loss)- Current Year -20.22</t>
  </si>
  <si>
    <t>Accumulated Comprehensive Other Income/ (Loss)- Prior Year -20.22</t>
  </si>
  <si>
    <t>Net Income (20.20)</t>
  </si>
  <si>
    <t>Share Capital At the End of The Year-20.30</t>
  </si>
  <si>
    <t>Retained Earnings at the end of the Current Year-20.30</t>
  </si>
  <si>
    <t>Retained Earnings at the end of the Prior Year-20.30</t>
  </si>
  <si>
    <t>Share Holders' Equity at the end of the Current Year-20.30</t>
  </si>
  <si>
    <t>Share Holders' Equity at the end of the Prior Year-20.10</t>
  </si>
  <si>
    <t>Catastrophe Reserve</t>
  </si>
  <si>
    <t>Share Premium Current Year-20.30</t>
  </si>
  <si>
    <t>Share Premium Prior Year-20.30</t>
  </si>
  <si>
    <t>Sundry Debtors and Prepayments</t>
  </si>
  <si>
    <t>28. Deferred Policy Acqusition Costs</t>
  </si>
  <si>
    <t xml:space="preserve">   1.1.2 Less: Reinsurers' Share of  Premium Income</t>
  </si>
  <si>
    <t xml:space="preserve">  1.3.1 Less: Reinsurers' Share of  Claims and Adjustment Expenses</t>
  </si>
  <si>
    <t xml:space="preserve"> 1.3.4 Less: Reinsurers' Share of  Commissions</t>
  </si>
  <si>
    <t>38</t>
  </si>
  <si>
    <t xml:space="preserve">1. Column (01)- This column should include the Total Insured Values (TIV)  for all risks in force at the  statement date. </t>
  </si>
  <si>
    <t>Claims ratio:</t>
  </si>
  <si>
    <t>Overlay Approach</t>
  </si>
  <si>
    <t>Change in Unrealised Gains and Losses related to overlay approach for financial instruments</t>
  </si>
  <si>
    <t>Unrealised Gains and Losses:</t>
  </si>
  <si>
    <t>Share of Other Comprehensive Income of Subsidiaries, Associates &amp; Joint Ventures (May be reclassified)</t>
  </si>
  <si>
    <t>Share of Other Comprehensive Income of Associates &amp; Joint Ventures(May be reclassified)</t>
  </si>
  <si>
    <t>Bankers Insurance Company of Trinidad and Tobago Limited</t>
  </si>
  <si>
    <t>Export-Import Bank of Trinidad and Tobago (Eximbank) Limited</t>
  </si>
  <si>
    <t>The Beacon Insurance Company Limited</t>
  </si>
  <si>
    <t>DATE</t>
  </si>
  <si>
    <t>If changes have occurred regarding the Principal Representative in Trinidad &amp; Tobago and the public information</t>
  </si>
  <si>
    <t>Director</t>
  </si>
  <si>
    <t>Officer</t>
  </si>
  <si>
    <t>Relative of Officer</t>
  </si>
  <si>
    <t>Is there any certified  litigation (other than insurance claims) against the Insurer/ financial holding company and/or any of its subsidiaries?</t>
  </si>
  <si>
    <t>Adjusted Equity</t>
  </si>
  <si>
    <t>Claims development as a % of Adjusted Equity</t>
  </si>
  <si>
    <t>Total  Comprehensive Income/ (Loss)</t>
  </si>
  <si>
    <t>Traveling  Expenses</t>
  </si>
  <si>
    <t>Entertainment</t>
  </si>
  <si>
    <t>Cost of Maintenance Of Furniture &amp; Equipment</t>
  </si>
  <si>
    <t>Telephone and stationery including postage, etc.</t>
  </si>
  <si>
    <t>50.10/.11</t>
  </si>
  <si>
    <t>Net Income/ (Loss) for the year  (30.20)</t>
  </si>
  <si>
    <t>Balance at End of the Prior Year</t>
  </si>
  <si>
    <t>Balance at End of the Current  Year</t>
  </si>
  <si>
    <t>Section 85(4)</t>
  </si>
  <si>
    <t>Ratio of Trinidad &amp; Tobago Assets to Policyholders liabilities as at:</t>
  </si>
  <si>
    <t xml:space="preserve">Total Policy liabilities Payable in Foreign Currency at the end of the Year </t>
  </si>
  <si>
    <t>A. POLICY LIABILITIES PAYABLE IN  TRINIDAD AND TOBAGO DOLLARS</t>
  </si>
  <si>
    <t>8.4 Other-Ex Rate adjustment -o/s claims b/f</t>
  </si>
  <si>
    <t>Total Underwriting income/(Loss) current Year</t>
  </si>
  <si>
    <t>Total Underwriting income/(Loss) Prior Year</t>
  </si>
  <si>
    <t xml:space="preserve">          2. Particulars of "Other/ Sundry Expenses" that cannot be entered in the blank spaces in Column "A" must be entered in the notes to the Returns.</t>
  </si>
  <si>
    <t xml:space="preserve">            2. Particulars of "Other/ Sundry Expenses" that cannot be entered in the blank spaces in Column "A" must be entered in the notes to the Returns.</t>
  </si>
  <si>
    <t>Policyholders' Liabilities-Unexpired Risk Reserve</t>
  </si>
  <si>
    <t>Outstanding Claims &amp; IBNR</t>
  </si>
  <si>
    <t>Other Income-T &amp; T- 60.10</t>
  </si>
  <si>
    <t>Total Profit/ (Loss) for the Current Year-30.21</t>
  </si>
  <si>
    <t>50.10/11</t>
  </si>
  <si>
    <t>Analysis of Underwriting Income By Territory</t>
  </si>
  <si>
    <t>Total Underwriting Revenue for the Current Year- 50.10/.11  (  Cells O31 &amp; O31)</t>
  </si>
  <si>
    <t>Total Underwriting Revenue for the Prior Year- 50.10/.11  (  Cells O31 &amp; O31)</t>
  </si>
  <si>
    <t>Summary of General Insurance Claims Outstanding by Class of Business -TT &amp; Non-TT</t>
  </si>
  <si>
    <t>Acquisition Expenses -TT equal Acquisition expenses Current year-50.10</t>
  </si>
  <si>
    <t>General , Investment and Acquisition Expenses - Outside TT</t>
  </si>
  <si>
    <t>Acquisition Expenses -TT equal Acquisition expenses Current year-50.11</t>
  </si>
  <si>
    <t>Total Net Income/ (Loss) Current Year -20.22</t>
  </si>
  <si>
    <t>Total Net Income/ (Loss)  Prior Year -20.22</t>
  </si>
  <si>
    <t>General , Investment and Acquisition Expenses -TT</t>
  </si>
  <si>
    <r>
      <t>CHIEF RISK OFFICER/ CHIEF EXECUTIVE OFFICER/ DESIGNATED</t>
    </r>
    <r>
      <rPr>
        <b/>
        <sz val="11"/>
        <color rgb="FFFF0000"/>
        <rFont val="Arial"/>
        <family val="2"/>
      </rPr>
      <t xml:space="preserve"> </t>
    </r>
    <r>
      <rPr>
        <b/>
        <sz val="11"/>
        <rFont val="Arial"/>
        <family val="2"/>
      </rPr>
      <t>SENIOR MANAGER</t>
    </r>
  </si>
  <si>
    <t>Beneficial</t>
  </si>
  <si>
    <t>Non-Beneficial</t>
  </si>
  <si>
    <t>Executive Director</t>
  </si>
  <si>
    <t>040</t>
  </si>
  <si>
    <t>041</t>
  </si>
  <si>
    <t>042</t>
  </si>
  <si>
    <t>043</t>
  </si>
  <si>
    <t>044</t>
  </si>
  <si>
    <t>045</t>
  </si>
  <si>
    <t>046</t>
  </si>
  <si>
    <t>047</t>
  </si>
  <si>
    <t>048</t>
  </si>
  <si>
    <t>049</t>
  </si>
  <si>
    <t>050</t>
  </si>
  <si>
    <t>200</t>
  </si>
  <si>
    <t>Total Issued Shares</t>
  </si>
  <si>
    <t>220</t>
  </si>
  <si>
    <t>230</t>
  </si>
  <si>
    <t xml:space="preserve">    240</t>
  </si>
  <si>
    <t>Shares Held by Staff</t>
  </si>
  <si>
    <t>Shares Held by Connected Parties</t>
  </si>
  <si>
    <t>Total  Issued Shares</t>
  </si>
  <si>
    <t>240</t>
  </si>
  <si>
    <t xml:space="preserve">Ownership </t>
  </si>
  <si>
    <t>Ownership</t>
  </si>
  <si>
    <t>Reclassification of (Gains)/ Losses to Net Income</t>
  </si>
  <si>
    <t>Overlay Approach:</t>
  </si>
  <si>
    <t>Other Comprehensive Income/ (Loss):</t>
  </si>
  <si>
    <t>Balance at end of Year</t>
  </si>
  <si>
    <t>Attributable to:</t>
  </si>
  <si>
    <t>-Other Comprehensive Income/ (Loss) attributable to non-controlling interests</t>
  </si>
  <si>
    <t>- Equity Holders:</t>
  </si>
  <si>
    <t>Other Comprehensive Income/ (Loss) for the period net of taxes</t>
  </si>
  <si>
    <t>Total Comprehensive Income/ (Loss) for the period net of Taxes</t>
  </si>
  <si>
    <t>less:</t>
  </si>
  <si>
    <r>
      <t xml:space="preserve">   4.1.0 Claims Paid-(</t>
    </r>
    <r>
      <rPr>
        <b/>
        <sz val="10"/>
        <color rgb="FFFF0000"/>
        <rFont val="Arial"/>
        <family val="2"/>
      </rPr>
      <t>Form 50.30-50.37)</t>
    </r>
  </si>
  <si>
    <t xml:space="preserve">   4.2.0 Less: Outstanding Claims b/f</t>
  </si>
  <si>
    <r>
      <t xml:space="preserve">   4.2 1 Outstanding Claims &amp; IBNR c/f </t>
    </r>
    <r>
      <rPr>
        <b/>
        <sz val="10"/>
        <color rgb="FFFF0000"/>
        <rFont val="Arial"/>
        <family val="2"/>
      </rPr>
      <t>-(Forms 50.30-50.37)</t>
    </r>
  </si>
  <si>
    <t xml:space="preserve"> 5.2.1 R/I share of outstanding claims c/f </t>
  </si>
  <si>
    <t xml:space="preserve"> 5.2.0 Less: R/I share of outstanding claims b/f </t>
  </si>
  <si>
    <t xml:space="preserve">   4.2.1 Outstanding Claims &amp; IBNR c/f</t>
  </si>
  <si>
    <t xml:space="preserve">   4.3.0  less: Unexpired Risk b/f</t>
  </si>
  <si>
    <t xml:space="preserve">   4.3..1 Unexpired Risk c/f</t>
  </si>
  <si>
    <t xml:space="preserve">  5.2.0  Less: R/I share of outstanding claims b/f </t>
  </si>
  <si>
    <t xml:space="preserve">  5.2.1 R/I share of outstanding claims c/f </t>
  </si>
  <si>
    <t>10.0 Underwriting Income/ (Loss)</t>
  </si>
  <si>
    <t xml:space="preserve">1.0 Gross Premium </t>
  </si>
  <si>
    <t xml:space="preserve">   1.1 Gross Premium Written</t>
  </si>
  <si>
    <t>Deduct:</t>
  </si>
  <si>
    <t xml:space="preserve">Total T&amp;T Assets </t>
  </si>
  <si>
    <t>Note: Insurers must enter a list of the Assets allocated to Policy Liabilities payable in foreign currencies in the "Notes".</t>
  </si>
  <si>
    <t xml:space="preserve">  Net  Premiums Earned</t>
  </si>
  <si>
    <t>3.5.5 Other reserve movements:</t>
  </si>
  <si>
    <t>3.5.6 Other Revenues (specify)</t>
  </si>
  <si>
    <t>3.5.6.1 Income/ (Loss) from ancillary Operations (net of expenses of $..............)</t>
  </si>
  <si>
    <t xml:space="preserve">   5.3.0 Unexpired Risk (B/f-b/f )</t>
  </si>
  <si>
    <t>8.2 Less:Reinsurance exchange Commissions</t>
  </si>
  <si>
    <t>Balance at Beginning of Current Year</t>
  </si>
  <si>
    <t>-Common Shares</t>
  </si>
  <si>
    <t>-Preference Shares</t>
  </si>
  <si>
    <t xml:space="preserve">Issued and Fully Paid: </t>
  </si>
  <si>
    <t>.</t>
  </si>
  <si>
    <t>Net Premiums Written</t>
  </si>
  <si>
    <t>Decrease/ (increase) in Net Unearned premium</t>
  </si>
  <si>
    <t xml:space="preserve">  Net Premiums Earned</t>
  </si>
  <si>
    <t>Balance at the Beginning of the Current Year</t>
  </si>
  <si>
    <t>Gross Premium Written</t>
  </si>
  <si>
    <t>Change In Unearned Premium</t>
  </si>
  <si>
    <t xml:space="preserve">  Decrease/ (Increase) In Unearned Premiums</t>
  </si>
  <si>
    <t xml:space="preserve">   1.1.2 Less:  Reinsurers' Share of written Premiums</t>
  </si>
  <si>
    <t>2.0 Change In Unearned Premium</t>
  </si>
  <si>
    <t xml:space="preserve">   1.2.0  Less:Reinsurers' Share of written Premiums</t>
  </si>
  <si>
    <t xml:space="preserve"> 2.2.0 R/I share of  Unearned Premium b/f </t>
  </si>
  <si>
    <t>Total Net  Premium Earned for the  Current Year- 50.10/.11  (  Cells O21 &amp; O21)</t>
  </si>
  <si>
    <t>Total Net  Premium Earned for the  Prior Year- 50.10/.11  (  Cells P21 &amp; P21)</t>
  </si>
  <si>
    <t xml:space="preserve">  1.2.0 Less: Reinsurers' Share of written Premiums</t>
  </si>
  <si>
    <t xml:space="preserve">  1.2.0 Less Reinsurers' Share of written Premiums</t>
  </si>
  <si>
    <t xml:space="preserve"> 2.1.0 Gross Unearned Premium b/F </t>
  </si>
  <si>
    <t xml:space="preserve">   2.1.1 Less:  Gross Unearned Premium c/f -</t>
  </si>
  <si>
    <t xml:space="preserve">2.1.0 Unearned Premium b/F  </t>
  </si>
  <si>
    <t>2.3.0 Net Exchange differences</t>
  </si>
  <si>
    <r>
      <t xml:space="preserve">   4.2.1 Outstanding Claims &amp; IBNR c/f-</t>
    </r>
    <r>
      <rPr>
        <b/>
        <sz val="10"/>
        <color rgb="FFFF0000"/>
        <rFont val="Arial"/>
        <family val="2"/>
      </rPr>
      <t>(50.20-50.27)</t>
    </r>
  </si>
  <si>
    <t xml:space="preserve">   4.2.0 Less: Outstanding Claims &amp; IBNR b/f</t>
  </si>
  <si>
    <t>5.4.0 Net Exchange differences</t>
  </si>
  <si>
    <r>
      <t xml:space="preserve">    </t>
    </r>
    <r>
      <rPr>
        <sz val="10"/>
        <rFont val="Arial"/>
        <family val="2"/>
      </rPr>
      <t xml:space="preserve">5.1.0 R/I Share of Claims Paid </t>
    </r>
  </si>
  <si>
    <t xml:space="preserve">  5.2.1  Less :R/I share of outstanding claims b/f </t>
  </si>
  <si>
    <t xml:space="preserve">  5.2 R/I share of outstanding claims c/f </t>
  </si>
  <si>
    <t xml:space="preserve"> 5.4.0 Net Exchange differences</t>
  </si>
  <si>
    <t xml:space="preserve"> 2.1.0 Gross  Unearned Premium b/F</t>
  </si>
  <si>
    <t>3.0 Other-Policyholders Dividends and Rating Refunds</t>
  </si>
  <si>
    <t>Impact of initial application of IFRS 9</t>
  </si>
  <si>
    <t>Remeasurement of Post-retirement medical benefit</t>
  </si>
  <si>
    <t>Other movements</t>
  </si>
  <si>
    <t>INSERT NAME - LOCAL</t>
  </si>
  <si>
    <t>CODE</t>
  </si>
  <si>
    <t>Relationship</t>
  </si>
  <si>
    <t>Affiliate</t>
  </si>
  <si>
    <t>Director or officer of Holding Co /Financial Holding Company</t>
  </si>
  <si>
    <t>Director or officer of  Controlling Shareholder/ Significant Shareholder</t>
  </si>
  <si>
    <t>FHC</t>
  </si>
  <si>
    <t>Holding Company of Parent</t>
  </si>
  <si>
    <t>Co. or Incorp. Body controlled by  a director or officer</t>
  </si>
  <si>
    <t>Controlling Shareholder</t>
  </si>
  <si>
    <t>Relative of Director</t>
  </si>
  <si>
    <t>Insurance Asset Schedules</t>
  </si>
  <si>
    <t>S83 &amp; S85</t>
  </si>
  <si>
    <t>Right-of Use assets</t>
  </si>
  <si>
    <t>Lease Liabilities</t>
  </si>
  <si>
    <t xml:space="preserve">2.1.4 </t>
  </si>
  <si>
    <t>2.1.5</t>
  </si>
  <si>
    <t>2.1.6 Interest Receivable</t>
  </si>
  <si>
    <t>Less: Provision</t>
  </si>
  <si>
    <t>-Loans to Agents, Brokers and Insurance Companies</t>
  </si>
  <si>
    <t>-Other Loans &amp; Receivables</t>
  </si>
  <si>
    <t>2.3.1</t>
  </si>
  <si>
    <t>Sub -Total Loans and Receivables(net)</t>
  </si>
  <si>
    <t>Total Other Loans and Receivables</t>
  </si>
  <si>
    <t>-Other Loans and Receiables</t>
  </si>
  <si>
    <t>Country</t>
  </si>
  <si>
    <t>Dominican Republic</t>
  </si>
  <si>
    <t xml:space="preserve">Operating Profit /(Loss) </t>
  </si>
  <si>
    <t>Profit /(Loss) before Taxation</t>
  </si>
  <si>
    <t>23.2 Taxes</t>
  </si>
  <si>
    <t>23.1 Reinsurance Assets</t>
  </si>
  <si>
    <t xml:space="preserve">   23.1.1 Unearned Premiums </t>
  </si>
  <si>
    <t xml:space="preserve">   23.1.2 Unpaid Claims and Adjustment Expenses</t>
  </si>
  <si>
    <t>24.0 Other Assets (specify)</t>
  </si>
  <si>
    <t xml:space="preserve">Total Other Assets </t>
  </si>
  <si>
    <t>  2.1.1 Mortgage Loan  Interest</t>
  </si>
  <si>
    <t> 8.0 Bonds and Debentures in Trinidad and Tobago Cos.</t>
  </si>
  <si>
    <t>23.2. Taxes</t>
  </si>
  <si>
    <t xml:space="preserve">  23.2.2 Deferred Taxes</t>
  </si>
  <si>
    <t>-Reserves</t>
  </si>
  <si>
    <t>- Claims Outstanding</t>
  </si>
  <si>
    <t xml:space="preserve">FOR THE YEAR ENDED </t>
  </si>
  <si>
    <t>Postal Code</t>
  </si>
  <si>
    <t>40.20</t>
  </si>
  <si>
    <t>40.30</t>
  </si>
  <si>
    <t>40.31</t>
  </si>
  <si>
    <t>40.40</t>
  </si>
  <si>
    <t>40.41</t>
  </si>
  <si>
    <t>40.42</t>
  </si>
  <si>
    <t>40.50</t>
  </si>
  <si>
    <t>CODE:</t>
  </si>
  <si>
    <t>-Mutual Funds &amp; Asset Backed securities</t>
  </si>
  <si>
    <t>2.4 Other Assets</t>
  </si>
  <si>
    <t>AssetBacked Securities</t>
  </si>
  <si>
    <t>Mutual Funds &amp; Other Funds</t>
  </si>
  <si>
    <t>Total Mutual Funds &amp; Asset backed Securities</t>
  </si>
  <si>
    <t xml:space="preserve">   4.3.1 Unexpired Risk c/f </t>
  </si>
  <si>
    <t>39</t>
  </si>
  <si>
    <t xml:space="preserve">     Residential Mortgages that are less than 60 business days overdue</t>
  </si>
  <si>
    <t>Residential Mortgages overdue more than 120 days</t>
  </si>
  <si>
    <t>Commercial Mortgages overdue more than 120 days</t>
  </si>
  <si>
    <t>General Insurance Annual Returns (2018)</t>
  </si>
  <si>
    <t xml:space="preserve"> 2.1 0 Change In Gross Provision for Unearned Premium</t>
  </si>
  <si>
    <t xml:space="preserve">  2.1.1 Less:  Unearned Premium c/f </t>
  </si>
  <si>
    <t>2.1.2 Net Exchange differences</t>
  </si>
  <si>
    <t>Change In Gross Provision for Unearned Premium</t>
  </si>
  <si>
    <t>2.1.2 Exchange differences</t>
  </si>
  <si>
    <t xml:space="preserve">2.2.0  R/I share of  Unearned Premium b/f </t>
  </si>
  <si>
    <t>Reinsurers' Share of Unearned Premium</t>
  </si>
  <si>
    <t xml:space="preserve">   2.1.1 Less:  Gross Unearned Premium c/f</t>
  </si>
  <si>
    <t xml:space="preserve"> 2.2.1 Less:  R/I share of  Unearned Premium c/f </t>
  </si>
  <si>
    <t>2.2.2 Exchange differences</t>
  </si>
  <si>
    <t xml:space="preserve">2.2.1  Less: R/I share of  Unearned Premium c/f </t>
  </si>
  <si>
    <t>2.12  Exchange differences</t>
  </si>
  <si>
    <t xml:space="preserve"> 2.21  less:  R/I share of  Unearned Premium c/f </t>
  </si>
  <si>
    <t xml:space="preserve"> 2.2 0  R/I share of  Unearned Premium b/f </t>
  </si>
  <si>
    <t>2.2.2 Net Exchange differences</t>
  </si>
  <si>
    <t>4.0 Claims Incurred</t>
  </si>
  <si>
    <t xml:space="preserve">   4.4 Gross Claims Incurred </t>
  </si>
  <si>
    <r>
      <t>4.4</t>
    </r>
    <r>
      <rPr>
        <sz val="11"/>
        <rFont val="Arial"/>
        <family val="2"/>
      </rPr>
      <t>.Less:</t>
    </r>
    <r>
      <rPr>
        <b/>
        <sz val="11"/>
        <rFont val="Arial"/>
        <family val="2"/>
      </rPr>
      <t xml:space="preserve"> </t>
    </r>
    <r>
      <rPr>
        <sz val="11"/>
        <rFont val="Arial"/>
        <family val="2"/>
      </rPr>
      <t>Reinsurer's Share of  Incurred claims</t>
    </r>
  </si>
  <si>
    <t xml:space="preserve">   4.3.0  Less: Unexpired Risk b/f </t>
  </si>
  <si>
    <t xml:space="preserve">   4.3.0 Less: Unexpired Risk b/f </t>
  </si>
  <si>
    <t xml:space="preserve">   4.3.1 Unexpired Risk c/f</t>
  </si>
  <si>
    <t>Gross  Unearned Premiums Reserve Current Year end  -T &amp; T-50.10</t>
  </si>
  <si>
    <t>Gross Unearned Premiums Reserve Current Year -Outside T &amp; T-50.11</t>
  </si>
  <si>
    <t>Gross  Unexpired Risk equals c/f- In T &amp; T-50.10</t>
  </si>
  <si>
    <t>Gross Unexpired Risk equals c/f -Outside T &amp; T-50.11</t>
  </si>
  <si>
    <t>Claims admitted or intimated but not paid (outstanding Claims) -Outside TT  -50.11</t>
  </si>
  <si>
    <t>Gross Claims admitted or intimated but not paid (outstanding Claims) -TT  -50.10</t>
  </si>
  <si>
    <t>WE ARE THE ABOVE DESCRIBED DIRECTORS OF THE INSURER.</t>
  </si>
  <si>
    <t>STATEMENT VERIFYING ANNUAL RETURN</t>
  </si>
  <si>
    <t>Companies Act,1995.</t>
  </si>
  <si>
    <r>
      <t>Please provide a description of the methods and assumptions used in calculating the provisions for policy  liabilities  including unexpired risks and outstanding claims</t>
    </r>
    <r>
      <rPr>
        <b/>
        <sz val="11"/>
        <rFont val="Arial"/>
        <family val="2"/>
      </rPr>
      <t>.</t>
    </r>
    <r>
      <rPr>
        <b/>
        <sz val="11"/>
        <color rgb="FFFF0000"/>
        <rFont val="Arial"/>
        <family val="2"/>
      </rPr>
      <t>[Section 212(2)].</t>
    </r>
  </si>
  <si>
    <r>
      <t xml:space="preserve">5(b). A </t>
    </r>
    <r>
      <rPr>
        <b/>
        <sz val="11"/>
        <color rgb="FF222222"/>
        <rFont val="Arial"/>
        <family val="2"/>
      </rPr>
      <t>subscription policy</t>
    </r>
    <r>
      <rPr>
        <sz val="11"/>
        <color rgb="FF222222"/>
        <rFont val="Arial"/>
        <family val="2"/>
      </rPr>
      <t xml:space="preserve"> is an insurance </t>
    </r>
    <r>
      <rPr>
        <b/>
        <sz val="11"/>
        <color rgb="FF222222"/>
        <rFont val="Arial"/>
        <family val="2"/>
      </rPr>
      <t>policy</t>
    </r>
    <r>
      <rPr>
        <sz val="11"/>
        <color rgb="FF222222"/>
        <rFont val="Arial"/>
        <family val="2"/>
      </rPr>
      <t xml:space="preserve"> in which multiple insurers share the risk associated with providing the insurance. It is called a </t>
    </r>
    <r>
      <rPr>
        <b/>
        <sz val="11"/>
        <color rgb="FF222222"/>
        <rFont val="Arial"/>
        <family val="2"/>
      </rPr>
      <t>subscription policy</t>
    </r>
    <r>
      <rPr>
        <sz val="11"/>
        <color rgb="FF222222"/>
        <rFont val="Arial"/>
        <family val="2"/>
      </rPr>
      <t xml:space="preserve"> because the insurers participate in the </t>
    </r>
    <r>
      <rPr>
        <b/>
        <sz val="11"/>
        <color rgb="FF222222"/>
        <rFont val="Arial"/>
        <family val="2"/>
      </rPr>
      <t>policy</t>
    </r>
    <r>
      <rPr>
        <sz val="11"/>
        <color rgb="FF222222"/>
        <rFont val="Arial"/>
        <family val="2"/>
      </rPr>
      <t xml:space="preserve"> by "subscribing" to it.</t>
    </r>
  </si>
  <si>
    <t>EQUITY</t>
  </si>
  <si>
    <t>Total Equity</t>
  </si>
  <si>
    <r>
      <t xml:space="preserve">  10.2. Net fair value gains/(losses) on financial assets at fair value through profit and loss </t>
    </r>
    <r>
      <rPr>
        <sz val="10"/>
        <color rgb="FFFF0000"/>
        <rFont val="Arial"/>
        <family val="2"/>
      </rPr>
      <t>(FVTPL) or (FVO)</t>
    </r>
  </si>
  <si>
    <t xml:space="preserve">Sections 42(1) and 145(1)(b) </t>
  </si>
  <si>
    <t xml:space="preserve">  5.1 Ordinary Shares in Non-Trinidad and Tobago Companies -CARICOM</t>
  </si>
  <si>
    <t xml:space="preserve">  7.1 Preference Shares in Non-Trinidad and Tobago Companies -CARICOM</t>
  </si>
  <si>
    <t xml:space="preserve"> 9.1 Bonds and Debentures in non-Trinidad and Tobago Companies CARICOM </t>
  </si>
  <si>
    <r>
      <t xml:space="preserve">8.4 Other Acqusition Expenses </t>
    </r>
    <r>
      <rPr>
        <b/>
        <sz val="10"/>
        <color rgb="FFFF0000"/>
        <rFont val="Arial"/>
        <family val="2"/>
      </rPr>
      <t>(Form 60.11)</t>
    </r>
  </si>
  <si>
    <r>
      <t xml:space="preserve">  3.  Data re Gross Claims Paid and Outstanding for all classes of General Insurance business are linked to </t>
    </r>
    <r>
      <rPr>
        <b/>
        <sz val="10"/>
        <color rgb="FFFF0000"/>
        <rFont val="Arial"/>
        <family val="2"/>
      </rPr>
      <t>Forms 50.20-50.27.</t>
    </r>
  </si>
  <si>
    <t xml:space="preserve">    5.3.1 Unexpired Risk c/f</t>
  </si>
  <si>
    <t xml:space="preserve">    5.3.0 Less:Unexpired Risk b/f</t>
  </si>
  <si>
    <t>8.3 Taxes -(Premium taxes &amp; lic. Fees)</t>
  </si>
  <si>
    <t xml:space="preserve">   5.1.0 Claims Paid</t>
  </si>
  <si>
    <t xml:space="preserve">   5.3.1 Unexpired Risk-c/f </t>
  </si>
  <si>
    <t xml:space="preserve">   5.3.0 Less: Unexpired Risk-b/f</t>
  </si>
  <si>
    <r>
      <t xml:space="preserve">8.4 Other Acqusition Expenses </t>
    </r>
    <r>
      <rPr>
        <b/>
        <sz val="10"/>
        <color rgb="FFFF0000"/>
        <rFont val="Arial"/>
        <family val="2"/>
      </rPr>
      <t>(Form 60.12)</t>
    </r>
  </si>
  <si>
    <r>
      <t xml:space="preserve">  2.  Data re Gross Claims Paid and Outstanding for all classes of General Insurance business are linked to </t>
    </r>
    <r>
      <rPr>
        <b/>
        <sz val="10"/>
        <color rgb="FFFF0000"/>
        <rFont val="Arial"/>
        <family val="2"/>
      </rPr>
      <t>Forms 50.30-50.37.</t>
    </r>
  </si>
  <si>
    <r>
      <t xml:space="preserve">  1.   In accordance with Sections 23(2)-(5) of the Act, this exhibit must be completed by general and composite insurance companies (</t>
    </r>
    <r>
      <rPr>
        <b/>
        <sz val="10"/>
        <color rgb="FFFF0000"/>
        <rFont val="Arial"/>
        <family val="2"/>
      </rPr>
      <t>see manual</t>
    </r>
    <r>
      <rPr>
        <b/>
        <sz val="10"/>
        <rFont val="Arial"/>
        <family val="2"/>
      </rPr>
      <t>).</t>
    </r>
  </si>
  <si>
    <t xml:space="preserve">   5.3.1 Unexpired Risk -c/f</t>
  </si>
  <si>
    <t>(Next page is 10.04)</t>
  </si>
  <si>
    <t>(Next Page is 10.08)</t>
  </si>
  <si>
    <t>(Next Page is 10.09)</t>
  </si>
  <si>
    <t>(Next Page is 10.20)</t>
  </si>
  <si>
    <t>(Next Page is 10.21)</t>
  </si>
  <si>
    <t>(Next Page is 10.22)</t>
  </si>
  <si>
    <t>(Next Page is 10.23)</t>
  </si>
  <si>
    <t>(Next Page is 10.24)</t>
  </si>
  <si>
    <t>(Next Page is 10.25)</t>
  </si>
  <si>
    <t>(Next Page is 10.27)</t>
  </si>
  <si>
    <t>(Next page is 10.30)</t>
  </si>
  <si>
    <t>(Next Page is 10.50)</t>
  </si>
  <si>
    <t>(Next Page is 20.10)</t>
  </si>
  <si>
    <t>(Next page is 10.06)</t>
  </si>
  <si>
    <t>(Next Page is 30.20)</t>
  </si>
  <si>
    <t>(Next Page is 30.21)</t>
  </si>
  <si>
    <t>(Next Page is 30.22)</t>
  </si>
  <si>
    <t>(Next Page is 30.30)</t>
  </si>
  <si>
    <t>(Next Page is 30.31)</t>
  </si>
  <si>
    <t>(Next Page is 35.12)</t>
  </si>
  <si>
    <t>(Next Page is 35.35)</t>
  </si>
  <si>
    <t>(Next Page is 40.10)</t>
  </si>
  <si>
    <t>(Next Page is 40.11)</t>
  </si>
  <si>
    <t>(Next page is 40.20)</t>
  </si>
  <si>
    <t>(Next page is 40.21)</t>
  </si>
  <si>
    <t>(Next page is 40.22)</t>
  </si>
  <si>
    <t>(Next page is 40.23)</t>
  </si>
  <si>
    <t>(Next page is 40.30)</t>
  </si>
  <si>
    <t>(Next page is 40.31)</t>
  </si>
  <si>
    <t>(Next page is 40.32)</t>
  </si>
  <si>
    <t>(Next page is 40.33)</t>
  </si>
  <si>
    <t>(Next page is 40.34)</t>
  </si>
  <si>
    <t>(Next page is 40.35)</t>
  </si>
  <si>
    <t>(Next page is 40.36)</t>
  </si>
  <si>
    <t>(Next page is 40.40)</t>
  </si>
  <si>
    <t>(Next page is 40.41)</t>
  </si>
  <si>
    <t>(Next page is 40.42)</t>
  </si>
  <si>
    <t>(Next page is 40.50)</t>
  </si>
  <si>
    <t>(Next page is 40.51)</t>
  </si>
  <si>
    <t>(Next page is 40.52)</t>
  </si>
  <si>
    <t>(Next page is 40.60)</t>
  </si>
  <si>
    <t>(Next page is 50.10)</t>
  </si>
  <si>
    <t>(Next Page is 50.11)</t>
  </si>
  <si>
    <t>(Next Page is 50.12)</t>
  </si>
  <si>
    <t>(Next Page is 50.15)</t>
  </si>
  <si>
    <t>(Next Page is 50.20)</t>
  </si>
  <si>
    <t>(Next page is 50.26)</t>
  </si>
  <si>
    <t>(Next page is 50.27)</t>
  </si>
  <si>
    <t>(Next page is 50.30)</t>
  </si>
  <si>
    <t>(Next page is 50.31)</t>
  </si>
  <si>
    <t>(Next page is 50.32)</t>
  </si>
  <si>
    <t>(Next page is 50.33)</t>
  </si>
  <si>
    <t>(Next page is 50.34)</t>
  </si>
  <si>
    <t>(Next page is 50.35)</t>
  </si>
  <si>
    <t>(Next page is 50.36)</t>
  </si>
  <si>
    <t>(Next page is 50.37)</t>
  </si>
  <si>
    <t>(Next page is 50.38)</t>
  </si>
  <si>
    <t>(Next page is 60.10)</t>
  </si>
  <si>
    <t>(Next page is 60.11)</t>
  </si>
  <si>
    <t>(Next page is 60.12)</t>
  </si>
  <si>
    <t>(HEREINAFTER CALLED "THE INSURER") DO SEVERELY ACKNOWLEDGE THE BOARD'S AND MANAGEMENT'S RESPONSIBILITY FOR:</t>
  </si>
  <si>
    <t xml:space="preserve"> PREPARING FINANCIAL STATEMENTS;</t>
  </si>
  <si>
    <t xml:space="preserve">Signature </t>
  </si>
  <si>
    <t>NAME</t>
  </si>
  <si>
    <t xml:space="preserve">CHAIRMAN/ DIRECTOR </t>
  </si>
  <si>
    <t>(ON BEHALF OF THE BOARD OF  DIRECTORS)</t>
  </si>
  <si>
    <t>(HEREINAFTER CALLED "THE BOARD") DO SEVERALLY ACKNOWLEDGE THAT:</t>
  </si>
  <si>
    <t xml:space="preserve">WE ARE IN RECEIPT OF THE FINANCIAL CONDITION REPORT OF THE APPOINTED ACTUARY/ CHIEF FINANCIAL OFFICER </t>
  </si>
  <si>
    <t>PURSUANT TO THE SECTION 214 OF THE INSURANCE ACT;</t>
  </si>
  <si>
    <t>CLAIMS ARE SETTLED IN ACCORDANCE WITH ESTABLISHED PROCEDURES; AND</t>
  </si>
  <si>
    <t>IS IN COMPLIANCE WITH SECTION 56 OF THE COMPANIES ACT.</t>
  </si>
  <si>
    <t>WE ESTABLISHED, DOCUMENTED AND MAINTAINED INFORMATION SYSTEMS THAT MONITOR CREDIT EXPOSURES.</t>
  </si>
  <si>
    <t>[Sections 11(1), 70, 71, 72 &amp;  73(2) (b) ]</t>
  </si>
  <si>
    <t>Signature</t>
  </si>
  <si>
    <t>Appointed Actuary/ Director</t>
  </si>
  <si>
    <t>That the attached Annual Return of the condition and affairs of the Insurer/ Financial Holding Company, together with the related exhibits,</t>
  </si>
  <si>
    <t xml:space="preserve"> schedules and explanations filed or to be filed as part thereof,  is a full and correct statement of all the assets and</t>
  </si>
  <si>
    <t xml:space="preserve"> liabilities as of</t>
  </si>
  <si>
    <t xml:space="preserve"> the business of the Insurer/ Financial Holding Company.</t>
  </si>
  <si>
    <t>That the Insurer/Financial Holding Company is in compliance with all financial reporting requirements applicable under its governing</t>
  </si>
  <si>
    <t xml:space="preserve"> insurance legislation in Trinidad and Tobago, as the case may be and under any regulations made pursuant to it.</t>
  </si>
  <si>
    <t>Section 323 of the Companies Act 1995 requires that an external Company appoint a company or two or three persons resident in Trinidad and Tobago to receive Services in all process etc.</t>
  </si>
  <si>
    <t xml:space="preserve">Date of Licensing 
</t>
  </si>
  <si>
    <t>(DD-MM-YYYY)</t>
  </si>
  <si>
    <t>During the period covered by this Return, did any agent, broker, sales representative, financial consultant, agency,brokerage or any combination thereof under common control receive credit or commissions for or control a substantial part (more than 20 percent of any major line of business measured on direct premiums) of:</t>
  </si>
  <si>
    <t>[Sections 11(1) &amp; 154]</t>
  </si>
  <si>
    <t>[ Sections 11(1) &amp; 145 (1) ]</t>
  </si>
  <si>
    <t>[Sections 11(1) &amp; 145 (1) (d)]</t>
  </si>
  <si>
    <t>[Sections 11(1) &amp; 145(1)(d)]</t>
  </si>
  <si>
    <t>[Sections 11(1) &amp;145(1)(d)]</t>
  </si>
  <si>
    <t>[Sections 11(1)  &amp; 145(1)(d)]</t>
  </si>
  <si>
    <r>
      <t>Has the insurer issued any policies in Trinidad &amp; Tobago (</t>
    </r>
    <r>
      <rPr>
        <b/>
        <sz val="11"/>
        <color rgb="FFFF0000"/>
        <rFont val="Arial"/>
        <family val="2"/>
      </rPr>
      <t>as referred to in section 33(1) of the Act</t>
    </r>
    <r>
      <rPr>
        <sz val="11"/>
        <rFont val="Arial"/>
        <family val="2"/>
      </rPr>
      <t>) in other than Trinidad &amp; Tobago Currency?</t>
    </r>
  </si>
  <si>
    <r>
      <t>Please provide a description of the methods used in apportioning items of income and expenditure by class of business, for the insurer</t>
    </r>
    <r>
      <rPr>
        <b/>
        <sz val="11"/>
        <rFont val="Arial"/>
        <family val="2"/>
      </rPr>
      <t>.</t>
    </r>
    <r>
      <rPr>
        <b/>
        <sz val="11"/>
        <color rgb="FFFF0000"/>
        <rFont val="Arial"/>
        <family val="2"/>
      </rPr>
      <t>[Section 151].</t>
    </r>
  </si>
  <si>
    <t xml:space="preserve">[Sections 11(1) &amp; 145 (1) (d )] </t>
  </si>
  <si>
    <t>[Sections 11(1), 145 (1) (d ) &amp;154]</t>
  </si>
  <si>
    <t>[Sections 11(1) &amp;145 (1) (d )]</t>
  </si>
  <si>
    <t>&amp; Financial Holding Companies</t>
  </si>
  <si>
    <t>Number of Policies in Trinidad &amp; Tobago</t>
  </si>
  <si>
    <t>Right of Use Assets</t>
  </si>
  <si>
    <t>Depreciation-Right of use Assets</t>
  </si>
  <si>
    <t>Interest on deposits (other than policyholders)</t>
  </si>
  <si>
    <t>Acquisition Expenses</t>
  </si>
  <si>
    <t>Software development</t>
  </si>
  <si>
    <t xml:space="preserve">Correct balance if the incorrect volume for "Branch Office employees, managers and agents: salaries and wages"/ Cell G20 is removed and replaced with the 9,460,259 (Correct Volume </t>
  </si>
  <si>
    <t>6.0 INCOME TAXES</t>
  </si>
  <si>
    <t xml:space="preserve">  6.1 Current</t>
  </si>
  <si>
    <r>
      <rPr>
        <b/>
        <sz val="12"/>
        <rFont val="Arial"/>
        <family val="2"/>
      </rPr>
      <t>5.0</t>
    </r>
    <r>
      <rPr>
        <sz val="12"/>
        <rFont val="Arial"/>
        <family val="2"/>
      </rPr>
      <t xml:space="preserve"> Share of after tax profits of associated companies</t>
    </r>
  </si>
  <si>
    <t xml:space="preserve">  6.2 Deferred</t>
  </si>
  <si>
    <t xml:space="preserve">  6.3 Prior Year Adjustment</t>
  </si>
  <si>
    <t xml:space="preserve">  6.2 Business and Green Levy</t>
  </si>
  <si>
    <r>
      <rPr>
        <b/>
        <sz val="11"/>
        <rFont val="Arial"/>
        <family val="2"/>
      </rPr>
      <t>7.0</t>
    </r>
    <r>
      <rPr>
        <sz val="11"/>
        <rFont val="Arial"/>
        <family val="2"/>
      </rPr>
      <t xml:space="preserve"> Discontinued Operations (net of income taxes)</t>
    </r>
  </si>
  <si>
    <r>
      <rPr>
        <b/>
        <sz val="11"/>
        <rFont val="Arial"/>
        <family val="2"/>
      </rPr>
      <t>8.0</t>
    </r>
    <r>
      <rPr>
        <sz val="11"/>
        <rFont val="Arial"/>
        <family val="2"/>
      </rPr>
      <t xml:space="preserve"> Income Attributable to Non-Controlling Interests</t>
    </r>
  </si>
  <si>
    <t>7(b).Net retention (reinsurers) is the maximum amount of coverage that the reinsurer accepted in the reporting period on any one risk or exposure in the particular class of insurance, either on a given assumed treaty or on a group of treaties covering the same risk or exposure for the same ceding insurer, less all retrocession applicable to the risk.</t>
  </si>
  <si>
    <t xml:space="preserve">1. The documents listed above must be submitted with the audited returns within sixty business days of the insurer's/ financial holding company's </t>
  </si>
  <si>
    <t xml:space="preserve">     financial year end.</t>
  </si>
  <si>
    <t xml:space="preserve">  1.2.1 Change in gross provision for Unearned Premiums</t>
  </si>
  <si>
    <t xml:space="preserve">  1.2.2 Less: Reinsurers' Share of Unearned Premiums </t>
  </si>
  <si>
    <t>  2.1.1 Mortgage Loan Interest</t>
  </si>
  <si>
    <t xml:space="preserve">   23.1.3 Other (Spectiy in "Notes")</t>
  </si>
  <si>
    <t xml:space="preserve">Section 44 </t>
  </si>
  <si>
    <t>Total Gross Claims Incurred- Current Year -In T&amp;T-50.10</t>
  </si>
  <si>
    <t>Total Gross Claims Incurred- Current Year -Outside  T&amp;T-50.11</t>
  </si>
  <si>
    <t>Total Gross Claims Incurred - Prior Year -In &amp; Outside  T&amp;T-50.10/ .11</t>
  </si>
  <si>
    <t>are</t>
  </si>
  <si>
    <t xml:space="preserve"> 2.1.1  Less: R/I share of   Provision for Unearned Premium</t>
  </si>
  <si>
    <r>
      <t xml:space="preserve">8.4 Other Acquisition Expenses </t>
    </r>
    <r>
      <rPr>
        <sz val="10"/>
        <color rgb="FFFF0000"/>
        <rFont val="Arial"/>
        <family val="2"/>
      </rPr>
      <t>(Form 60.11)</t>
    </r>
  </si>
  <si>
    <r>
      <rPr>
        <b/>
        <sz val="10"/>
        <rFont val="Arial"/>
        <family val="2"/>
      </rPr>
      <t>3</t>
    </r>
    <r>
      <rPr>
        <sz val="10"/>
        <rFont val="Arial"/>
        <family val="2"/>
      </rPr>
      <t>.0 Other-Policyholders Dividends and Exp. Rating Refunds</t>
    </r>
  </si>
  <si>
    <t>3.0 Other-Policyholders Dividends and Exp. Rating Refunds</t>
  </si>
  <si>
    <t>3.5..4 Realised  Foreign Exchange Gains/ (Losses) from fluctuations in EX. Rates</t>
  </si>
  <si>
    <t xml:space="preserve"> 3.5.2 Overlay approach adjustment for financial instruments (Reclass. from P&amp;L to OCI)</t>
  </si>
  <si>
    <t>Insurance Policy Liabilities:</t>
  </si>
  <si>
    <t>Accounts Payables and Other Liabilities</t>
  </si>
  <si>
    <t>Adjustments for non-cash items</t>
  </si>
  <si>
    <t>(Decrease)/Increase in insurance liabilities</t>
  </si>
  <si>
    <t>Decrease/(Incease in reinsurance assets</t>
  </si>
  <si>
    <t>Net movements in other operating assets//liabilities</t>
  </si>
  <si>
    <t>Cash (used in)/provided by operations</t>
  </si>
  <si>
    <t>Net taxation paid</t>
  </si>
  <si>
    <t>Net Cash (used in)/ provided by operating activities</t>
  </si>
  <si>
    <t>Cash flows from investing activities</t>
  </si>
  <si>
    <t>Purchase of property and equipment</t>
  </si>
  <si>
    <t>Proceeds on sale of property and equipment</t>
  </si>
  <si>
    <t>Purchase of investment property</t>
  </si>
  <si>
    <t>Purchase of investment securities</t>
  </si>
  <si>
    <t>Proceeds from sale of investment securities</t>
  </si>
  <si>
    <t>Proceeds from sale of investment properties</t>
  </si>
  <si>
    <t xml:space="preserve">Interest Received </t>
  </si>
  <si>
    <t>Dividends received from third parties</t>
  </si>
  <si>
    <t>Dividends received from associated companies</t>
  </si>
  <si>
    <t>Net cash provided by investing activities</t>
  </si>
  <si>
    <t>Cash flows from financing activities</t>
  </si>
  <si>
    <t>Dividends paid to equity holders of the parent</t>
  </si>
  <si>
    <t>Dividends paid to non-controlling interests</t>
  </si>
  <si>
    <t>Net cash used in financing activities</t>
  </si>
  <si>
    <t>Net (decrease)/increase in cash and cash equivalents</t>
  </si>
  <si>
    <t xml:space="preserve">Trinidad &amp; Tobago General Insurers </t>
  </si>
  <si>
    <t>Annual Return as stipulated by the Inspector of Financial Institutions</t>
  </si>
  <si>
    <t>Insurance Act, 2018</t>
  </si>
  <si>
    <t>Reference</t>
  </si>
  <si>
    <t>40.21</t>
  </si>
  <si>
    <t>40.22</t>
  </si>
  <si>
    <t>40.23</t>
  </si>
  <si>
    <t>40.32</t>
  </si>
  <si>
    <t>40.33</t>
  </si>
  <si>
    <t>40.34</t>
  </si>
  <si>
    <t>40.35</t>
  </si>
  <si>
    <t>40.36</t>
  </si>
  <si>
    <t xml:space="preserve">Total Regulatory Capital Required                                                   </t>
  </si>
  <si>
    <t>sum of 1 to 14</t>
  </si>
  <si>
    <t xml:space="preserve">Regulatory Capital Ratio: </t>
  </si>
  <si>
    <t>B/A * 100</t>
  </si>
  <si>
    <t xml:space="preserve">Net Tier 1 Ratio: </t>
  </si>
  <si>
    <t>C/A * 100</t>
  </si>
  <si>
    <t>Assuria Life(T&amp;T) Limited</t>
  </si>
  <si>
    <t>British American Insurance Company (Trinidad) Limited</t>
  </si>
  <si>
    <t>Colonial Life Insurance  Company (Trinidad) Limited</t>
  </si>
  <si>
    <t>Guardian Life of the Caribbean Limited</t>
  </si>
  <si>
    <t>Pan-American Life Insurance Company of Trinidad and Tobago Limited</t>
  </si>
  <si>
    <t>Trinre Insurance Company Limited</t>
  </si>
  <si>
    <t>Sagicor General Insurance Inc.</t>
  </si>
  <si>
    <t>Maritime General Insurance Company Limited</t>
  </si>
  <si>
    <r>
      <t xml:space="preserve">  1.1.4 Less: Reinsurers' Share of written Premiums-</t>
    </r>
    <r>
      <rPr>
        <b/>
        <sz val="10"/>
        <color rgb="FFFF0000"/>
        <rFont val="Arial"/>
        <family val="2"/>
      </rPr>
      <t xml:space="preserve"> 50.10/.11(H18)</t>
    </r>
  </si>
  <si>
    <t xml:space="preserve">  1.1.3 Total  Gross Premiums Written Property</t>
  </si>
  <si>
    <t>1.1 Net Premiums Written Income - Property Business</t>
  </si>
  <si>
    <r>
      <t>2.0 BALANCE AT THE BEGINNING OF THE YEAR -</t>
    </r>
    <r>
      <rPr>
        <b/>
        <sz val="12"/>
        <color rgb="FFFF0000"/>
        <rFont val="Arial"/>
        <family val="2"/>
      </rPr>
      <t>30.22 (G15)</t>
    </r>
  </si>
  <si>
    <t>3.0 REDUCTIONS IN THE VALUE OF THE CATASTROPHE RESERVE FUND</t>
  </si>
  <si>
    <t>3.4 TOTAL REDUCTION</t>
  </si>
  <si>
    <t>4.0 ADJUSTED RESERVE BEFORE APPROPRIATION</t>
  </si>
  <si>
    <r>
      <t>1.2 Capital Base</t>
    </r>
    <r>
      <rPr>
        <b/>
        <sz val="10"/>
        <rFont val="Arial"/>
        <family val="2"/>
      </rPr>
      <t xml:space="preserve"> </t>
    </r>
    <r>
      <rPr>
        <b/>
        <sz val="10"/>
        <color rgb="FFFF0000"/>
        <rFont val="Arial"/>
        <family val="2"/>
      </rPr>
      <t>40.10 (D35)</t>
    </r>
  </si>
  <si>
    <r>
      <t xml:space="preserve">1.4 Estimated Ultimate Net Loss for the year </t>
    </r>
    <r>
      <rPr>
        <b/>
        <sz val="10"/>
        <color rgb="FFFF0000"/>
        <rFont val="Arial"/>
        <family val="2"/>
      </rPr>
      <t xml:space="preserve">[Section 44(4)(b)] </t>
    </r>
  </si>
  <si>
    <r>
      <t xml:space="preserve">5.0 STATUTORY REQUIREMENTS </t>
    </r>
    <r>
      <rPr>
        <b/>
        <sz val="12"/>
        <color indexed="10"/>
        <rFont val="Arial"/>
        <family val="2"/>
      </rPr>
      <t>[Section 44(2)]</t>
    </r>
  </si>
  <si>
    <t>6.0 APPROPRIATION FROM RETAINED EARNINGS</t>
  </si>
  <si>
    <t>7.0 BALANCE AT THE END OF THE YEAR</t>
  </si>
  <si>
    <r>
      <t xml:space="preserve">  1.1.1 Gross Premiums Written - In T &amp; T </t>
    </r>
    <r>
      <rPr>
        <b/>
        <sz val="10"/>
        <color rgb="FFFF0000"/>
        <rFont val="Arial"/>
        <family val="2"/>
      </rPr>
      <t>50.10-(H17)</t>
    </r>
  </si>
  <si>
    <r>
      <t xml:space="preserve">  1.1.2 Gross Premiums Written - Outside T &amp; T </t>
    </r>
    <r>
      <rPr>
        <b/>
        <sz val="10"/>
        <color rgb="FFFF0000"/>
        <rFont val="Arial"/>
        <family val="2"/>
      </rPr>
      <t>50.11-(H17)</t>
    </r>
  </si>
  <si>
    <t>1.0 MEMORANDA ITEMS</t>
  </si>
  <si>
    <t>11.9 Other</t>
  </si>
  <si>
    <t xml:space="preserve"> 11.8 Reduction of Catastrophe Reserve Fund</t>
  </si>
  <si>
    <r>
      <t xml:space="preserve">1.5 Has the insurer ceased to write property insurance business and either a winding up order has been made against the insurer or the insurer is no longer under liability for policies relating to property insurance business relating to catastrophe risks? </t>
    </r>
    <r>
      <rPr>
        <b/>
        <sz val="10"/>
        <color rgb="FFFF0000"/>
        <rFont val="Arial"/>
        <family val="2"/>
      </rPr>
      <t>[Section 44(5)(b)]</t>
    </r>
  </si>
  <si>
    <t>CORPORATE  AND  REGULATORY  INFORMATION (FOREIGN)</t>
  </si>
  <si>
    <t>Corporate and Regulatory Information (Foreign)</t>
  </si>
  <si>
    <t>Section 145(1)(a)</t>
  </si>
  <si>
    <t xml:space="preserve">Section 145(1)(a) </t>
  </si>
  <si>
    <t>[Sections 145(1)(b), 151(1) &amp; 212]</t>
  </si>
  <si>
    <t xml:space="preserve">[Sections 45(2)(b) &amp; 145(1)(b) ] </t>
  </si>
  <si>
    <t>[Sections 145(1)(b) &amp; 212]</t>
  </si>
  <si>
    <t xml:space="preserve">  2.4.3 Brokers' balances</t>
  </si>
  <si>
    <t xml:space="preserve">  2.4.4 Other Loans: Other</t>
  </si>
  <si>
    <t>  9.2.2 Loans on Debentures and Shares-TT</t>
  </si>
  <si>
    <t>  9.2.3 Loans on Debentures and Shares-CARICOM</t>
  </si>
  <si>
    <t>  9.2.4 Loans on Debentures and Shares-Other</t>
  </si>
  <si>
    <t>Total Investment in Subs., Affiliates &amp; Structured Entities</t>
  </si>
  <si>
    <t>Investment in Subs., Affiliates &amp; Structured Entities</t>
  </si>
  <si>
    <t>16.3 Fixed Deposits &amp; T-Bills&gt; 90 days</t>
  </si>
  <si>
    <t>  15.1 Fixed Deposits with Banks &amp; Financial Institutions &lt;= 90 days</t>
  </si>
  <si>
    <t xml:space="preserve">  14. Cash Deposits with the Central Banks/Other Regulatory Body</t>
  </si>
  <si>
    <t>  15.1 Deposits with Bank &amp; Other Financial Institutions &lt;= 90 days</t>
  </si>
  <si>
    <t xml:space="preserve">  16.1 Investment in Treasury Bills &lt;= 90 days</t>
  </si>
  <si>
    <t xml:space="preserve">  23.2.1 Taxation Recoverable</t>
  </si>
  <si>
    <t>23.3 Sundry Debtors and Prepayments</t>
  </si>
  <si>
    <t>23.4 Due from Parent and Affiliates</t>
  </si>
  <si>
    <t xml:space="preserve">  24.2 Mutual Funds</t>
  </si>
  <si>
    <t xml:space="preserve"> 24.0 Other Assets </t>
  </si>
  <si>
    <t xml:space="preserve">  24.1 &amp; 24.3 Asset Backed Securities &amp; Other</t>
  </si>
  <si>
    <t> 1.1 Total Property and Equipment</t>
  </si>
  <si>
    <t>1.2 Investment Properties</t>
  </si>
  <si>
    <t>  1.1.2 Office furniture and fittings</t>
  </si>
  <si>
    <t>  1.1.3 Computer Equipment</t>
  </si>
  <si>
    <t>  1.1.4 Motor Vehicles</t>
  </si>
  <si>
    <r>
      <rPr>
        <sz val="10"/>
        <color rgb="FF0000FF"/>
        <rFont val="Arial"/>
        <family val="2"/>
      </rPr>
      <t xml:space="preserve">  1.1.5 Right of Use Assets -Leases</t>
    </r>
    <r>
      <rPr>
        <sz val="10"/>
        <rFont val="Arial"/>
        <family val="2"/>
      </rPr>
      <t xml:space="preserve"> </t>
    </r>
    <r>
      <rPr>
        <sz val="10"/>
        <color rgb="FFFF0000"/>
        <rFont val="Arial"/>
        <family val="2"/>
      </rPr>
      <t>[</t>
    </r>
    <r>
      <rPr>
        <b/>
        <sz val="10"/>
        <color rgb="FFFF0000"/>
        <rFont val="Arial"/>
        <family val="2"/>
      </rPr>
      <t>IFRS-1/1/19]</t>
    </r>
  </si>
  <si>
    <t>    2.3 Other Leased Assets</t>
  </si>
  <si>
    <t>    2.3 Other Leased Assets</t>
  </si>
  <si>
    <r>
      <rPr>
        <sz val="11"/>
        <color rgb="FF0000FF"/>
        <rFont val="Arial"/>
        <family val="2"/>
      </rPr>
      <t xml:space="preserve">  1.1.5 Right of Use Assets -Leases</t>
    </r>
    <r>
      <rPr>
        <sz val="11"/>
        <rFont val="Arial"/>
        <family val="2"/>
      </rPr>
      <t xml:space="preserve"> </t>
    </r>
    <r>
      <rPr>
        <sz val="11"/>
        <color rgb="FFFF0000"/>
        <rFont val="Arial"/>
        <family val="2"/>
      </rPr>
      <t>[</t>
    </r>
    <r>
      <rPr>
        <b/>
        <sz val="11"/>
        <color rgb="FFFF0000"/>
        <rFont val="Arial"/>
        <family val="2"/>
      </rPr>
      <t>IFRS-1/1/19]</t>
    </r>
  </si>
  <si>
    <t>   3.1 Trinidad and Tobago</t>
  </si>
  <si>
    <t>OTHER INFORMATION</t>
  </si>
  <si>
    <t>11. 0 OTHER REVENUES (EXPENSES)</t>
  </si>
  <si>
    <t xml:space="preserve"> 11.0. Other Income (Expenses) (particulars to be specified)</t>
  </si>
  <si>
    <t>Review of B4 Schedules</t>
  </si>
  <si>
    <t>Motor</t>
  </si>
  <si>
    <t>WC</t>
  </si>
  <si>
    <t>Marine</t>
  </si>
  <si>
    <t>PA</t>
  </si>
  <si>
    <t>PL</t>
  </si>
  <si>
    <t>Company Name:</t>
  </si>
  <si>
    <t>Net Claims Paid</t>
  </si>
  <si>
    <t>Company Financial Year End:</t>
  </si>
  <si>
    <t>Claims Outstanding c/f</t>
  </si>
  <si>
    <t>Period:</t>
  </si>
  <si>
    <t>Year:</t>
  </si>
  <si>
    <t>Claims Equalization c/f (IBNR)</t>
  </si>
  <si>
    <t>Net Premiums</t>
  </si>
  <si>
    <t>Unearned Premiums c/f</t>
  </si>
  <si>
    <t>Unexpired risk c/f</t>
  </si>
  <si>
    <t>All Classes of Insurance</t>
  </si>
  <si>
    <t>Gross of Reinsurance and Non-Reinsurance Recoveries</t>
  </si>
  <si>
    <t xml:space="preserve">Liability </t>
  </si>
  <si>
    <t>Table 1.0</t>
  </si>
  <si>
    <t>2</t>
  </si>
  <si>
    <t>3</t>
  </si>
  <si>
    <t>4</t>
  </si>
  <si>
    <t>5</t>
  </si>
  <si>
    <t>6</t>
  </si>
  <si>
    <t>7</t>
  </si>
  <si>
    <t>Net of Reinsurance and Non-Reinsurance Recoveries</t>
  </si>
  <si>
    <t>Table 2.0</t>
  </si>
  <si>
    <t>Net of Reinsurance</t>
  </si>
  <si>
    <t>IFRS Statements</t>
  </si>
  <si>
    <t>MotorVehicle</t>
  </si>
  <si>
    <t>Data in Respect of Non-Reinsurance Recoveries</t>
  </si>
  <si>
    <t>Case Reserve\Claims Admitted or intimited but not paid</t>
  </si>
  <si>
    <t>Table 1.1</t>
  </si>
  <si>
    <t>IBNR\Claims Equalisation Reserve</t>
  </si>
  <si>
    <r>
      <t xml:space="preserve">IFRS Statements </t>
    </r>
    <r>
      <rPr>
        <b/>
        <sz val="11"/>
        <color rgb="FFFF0000"/>
        <rFont val="Times New Roman"/>
        <family val="1"/>
      </rPr>
      <t>Net Case Reserves plus IBNR</t>
    </r>
  </si>
  <si>
    <r>
      <t xml:space="preserve">IFRS Statements </t>
    </r>
    <r>
      <rPr>
        <b/>
        <sz val="11"/>
        <color rgb="FFFF0000"/>
        <rFont val="Times New Roman"/>
        <family val="1"/>
      </rPr>
      <t>Net Claims Paid</t>
    </r>
  </si>
  <si>
    <t>Liability (includes Casualty)</t>
  </si>
  <si>
    <r>
      <t xml:space="preserve">IFRS Statements
</t>
    </r>
    <r>
      <rPr>
        <b/>
        <sz val="11"/>
        <color rgb="FFFF0000"/>
        <rFont val="Times New Roman"/>
        <family val="1"/>
      </rPr>
      <t>Total Insurance Claim Liability for Year</t>
    </r>
  </si>
  <si>
    <t>Gross</t>
  </si>
  <si>
    <t>Recoverable from Reinsurance</t>
  </si>
  <si>
    <t xml:space="preserve">Net </t>
  </si>
  <si>
    <t>(ON BEHALF OF MANAGEMENT)</t>
  </si>
  <si>
    <t xml:space="preserve">WE ARE SATISFIED THAT THE RISK MANAGEMENT SYSTEMS AND INTERNAL CONTROLS ARE ADEQUATE FOR MANAGING THE RISKS OF </t>
  </si>
  <si>
    <t xml:space="preserve">AND ARE  PROPERLY APPLIED; </t>
  </si>
  <si>
    <t>period pursuant to Regulation 24(3).</t>
  </si>
  <si>
    <t xml:space="preserve">,Director </t>
  </si>
  <si>
    <t>and of the earnings and expenses for the year ended on that day, with respect to</t>
  </si>
  <si>
    <t>(HEREINAFTER CALLED THE "INSURER/FINANCIAL HOLDING CONPANY") DO SEVERALLY STATE THAT IN OUR BELIEF:</t>
  </si>
  <si>
    <t>I,               [insert name]                   ,Director, have been duly authorised by the Board to make this statement on their behalf.</t>
  </si>
  <si>
    <t>and</t>
  </si>
  <si>
    <t>of the</t>
  </si>
  <si>
    <t>of</t>
  </si>
  <si>
    <t xml:space="preserve">, THE CHAIRMAN OF THE BOARD HAVE BEEN DULY AUTHORISED BY THE BOARD TO MAKE THIS </t>
  </si>
  <si>
    <t>STATEMENT ON THEIR BEHALF; AND</t>
  </si>
  <si>
    <t>WE,                  [Insert names]                                                                                                       , the CHIEF EXECUTIVE OFFICER and CHIEF FINANCIAL OFFICER OF</t>
  </si>
  <si>
    <t>Insert Names</t>
  </si>
  <si>
    <t>RESPECTIVELY, BY VIRTUE OF OUR OVERSIGHT FUNCTION IN RESPECT OF THE MANAGEMENT OF</t>
  </si>
  <si>
    <t xml:space="preserve">THE </t>
  </si>
  <si>
    <t>, ARE ABLE TO MAKE THIS STATEMENT ON BEHALF OF MANAGEMENT.</t>
  </si>
  <si>
    <t>Insert the names of Chairman of the Board, Chief Executive Officer and Chief Financial Officer</t>
  </si>
  <si>
    <t xml:space="preserve">, THE CHIEF EXECUTIVE OFFICER AND CHIEF FINANCIAL OFFICER </t>
  </si>
  <si>
    <t>POSTAL CODE</t>
  </si>
  <si>
    <t>[Section 69 (a) of the Act]</t>
  </si>
  <si>
    <t>[ Sections 11(1 ]</t>
  </si>
  <si>
    <t>Note: Sections 337C(2), (3) &amp; (4)and 337D of the Companies Act Chap. 81:01, as amended by the Companies (Amendment) Act 2019, require declarations in the beneficial ownership of shares to be made to the company within thirty days of acquisition, and thereafter, the company must inform the Registrar of Companies of the transfer or issuance of shares, respectively.</t>
  </si>
  <si>
    <t>Date of Registration in Trinidad &amp; Tobago</t>
  </si>
  <si>
    <t>If yes, please provide the names and types of products that are marketed, serviced, distributed or supplied through such arrangements.</t>
  </si>
  <si>
    <t>Capital Adequacy Declaration - Company's Officers</t>
  </si>
  <si>
    <t>Statement by the Board - Compliance Review</t>
  </si>
  <si>
    <t>Capital Adequacy Declaration - Appointed Actuary</t>
  </si>
  <si>
    <t xml:space="preserve">Question 6 - Documents not previously submitted  </t>
  </si>
  <si>
    <t>S147(1)(b) and (2)</t>
  </si>
  <si>
    <t>S159(3)</t>
  </si>
  <si>
    <t>Central Bank (Supervisory Fees and Charges) (Amendment) (Regulations)</t>
  </si>
  <si>
    <t>[Sections 11(1) &amp;145 (1) (d ) of the Act]</t>
  </si>
  <si>
    <t>STATEMENTS OF RESPONSIBILITIES AND CERTIFICATION OF COMPLIANCE</t>
  </si>
  <si>
    <t xml:space="preserve"> STATEMENT OF THE RESPONSIBILITIES OF THE BOARD OF DIRECTORS AND MANAGEMENT</t>
  </si>
  <si>
    <t>Statement of the Responsibilities of the Board of Directors and Management</t>
  </si>
  <si>
    <t xml:space="preserve">Statement of the Responsibilities of the Board of Directors </t>
  </si>
  <si>
    <t>STATEMENT OF THE  BOARD OF DIRECTORS - COMPLIANCE REVIEW</t>
  </si>
  <si>
    <t>Statements of Responsibilities and Certification of Compliance</t>
  </si>
  <si>
    <t>Statement of the Boardof Directors - Compliance Review</t>
  </si>
  <si>
    <t>Reinsurance Arrangement Certificate</t>
  </si>
  <si>
    <t>Capital Adequacy Declaration - Company's Offiicers</t>
  </si>
  <si>
    <t>CAPITAL ADEQUACY DECLARATION - APPOINTED ACTUARY</t>
  </si>
  <si>
    <t>Note: This declaration must be signed by the Appointed Actuary or a Director of the company (where no appointed actuary exists) in the transitional</t>
  </si>
  <si>
    <t>Shareholders - By Class of Shares</t>
  </si>
  <si>
    <t>Summary of Motor Vehicle Insurance Business in Force</t>
  </si>
  <si>
    <t>Corporate Documents Submitted</t>
  </si>
  <si>
    <t>Reinsurance Arrangements Certificate</t>
  </si>
  <si>
    <t xml:space="preserve">Statement by the Board of Directors and Management </t>
  </si>
  <si>
    <t xml:space="preserve">Statement by the Board of Directors </t>
  </si>
  <si>
    <t>Organisation Chart</t>
  </si>
  <si>
    <t>SUPERVISORY FEES - ANNUAL REPORT</t>
  </si>
  <si>
    <t>Supervisory Fees - Annual Report</t>
  </si>
  <si>
    <t>STATEMENT OF INCOME (EARNINGS AND EXPENSES)</t>
  </si>
  <si>
    <t>Statement of Income (Earnings and Expenses)</t>
  </si>
  <si>
    <t xml:space="preserve">STATEMENT OF COMPREHENSIVE INCOME </t>
  </si>
  <si>
    <t>(STATEMENT OF EARNINGS)</t>
  </si>
  <si>
    <t>Reclassification of Gains (Losses) to Net Income</t>
  </si>
  <si>
    <t xml:space="preserve">Section 145(1)(d) </t>
  </si>
  <si>
    <t xml:space="preserve">Statement of Changes in Equity </t>
  </si>
  <si>
    <t>SUMMARY OF INVESTMENTS - IN TRINIDAD &amp; TOBAGO</t>
  </si>
  <si>
    <t>Summary of Investments - In Trinidad &amp; Tobago</t>
  </si>
  <si>
    <t>Section 145 (1)(a)&amp; (b), Section 85(1), (2) &amp; (4)</t>
  </si>
  <si>
    <t>SUMMARY OF INVESTMENTS - BY TERRITORY</t>
  </si>
  <si>
    <t xml:space="preserve"> Investment in Subsidiaries, Affiliates &amp; Structured Entities</t>
  </si>
  <si>
    <t>Asset Backed Securities</t>
  </si>
  <si>
    <t xml:space="preserve">Statement of Assets and Liabilities - In Trinidad &amp; Tobago/Outside Trinidad &amp; Tobago </t>
  </si>
  <si>
    <t>STATEMENT OF ASSETS AND LIABILITIES - IN TRINIDAD &amp; TOBAGO / OUTSIDE TRINIDAD AND TOBAGO</t>
  </si>
  <si>
    <t xml:space="preserve">Statement of Income (Earnings) and Expenses </t>
  </si>
  <si>
    <t>STATEMENT OF INCOME (EARNINGS) AND EXPENSES</t>
  </si>
  <si>
    <t>STATEMENT OF COMPREHENSIVE INCOME (EARNINGS)</t>
  </si>
  <si>
    <t xml:space="preserve">Sections 42 (1) and 145 (1)(b) </t>
  </si>
  <si>
    <t>Statement of Comprehensive Income (Earnings)</t>
  </si>
  <si>
    <t xml:space="preserve">Sections 42 (1) and 145 (1)(d) </t>
  </si>
  <si>
    <t>Sections 44, 45(1) and 145(1)(d)</t>
  </si>
  <si>
    <t>Sections 85(1) &amp; (2) and 145(1)(a)</t>
  </si>
  <si>
    <t>STATEMENT OF TRINIDAD &amp; TOBAGO ASSETS / LIABILITIES</t>
  </si>
  <si>
    <t xml:space="preserve">Statement of Trinidad &amp; Tobago Assets / Liabilities </t>
  </si>
  <si>
    <t>SUMMARY OF ASSETS IN TRINIDAD &amp; TOBAGO / OUTSIDE TRINIDAD &amp; TOBAGO</t>
  </si>
  <si>
    <t>Summary of Assets - In Trinidad &amp; Tobago/ Outside Trinidad &amp; Tobago</t>
  </si>
  <si>
    <t xml:space="preserve">Sections 85(1), (2) &amp; (4)and145(1)(a) </t>
  </si>
  <si>
    <t>Summary of Assets - Outside Trinidad &amp; Tobago By Territory</t>
  </si>
  <si>
    <t>SUMMARY OF ASSETS - OUTSIDE TRINIDAD &amp; TOBAGO BY TERRITORY</t>
  </si>
  <si>
    <t>Sections 82(1) and 145(1)(d)</t>
  </si>
  <si>
    <t>Mortality Risk</t>
  </si>
  <si>
    <t>Morbidity Risk</t>
  </si>
  <si>
    <t>Lapse Risk</t>
  </si>
  <si>
    <t>Interest Margin Pricing Risk</t>
  </si>
  <si>
    <t>Sections 82(1) and 145(1)(b) / (d)</t>
  </si>
  <si>
    <t>ANALYSIS OF UNDERWRITING INCOME BY CLASS OF BUSINESS - TRINIDAD &amp; TOBAGO</t>
  </si>
  <si>
    <t>ANALYSIS OF UNDERWRITING INCOME BY CLASS OF BUSINESS - OUTSIDE TRINIDAD &amp; TOBAGO</t>
  </si>
  <si>
    <t>Analysis of Underwriting Income - By Class of  Business - Trinidad &amp;Tobago</t>
  </si>
  <si>
    <t>Analysis of Underwriting Income - By Class of  Business - Outside Trinidad &amp; Tobago</t>
  </si>
  <si>
    <t>Analysis of Underwriting Income/(Loss) - By Territory</t>
  </si>
  <si>
    <t>50.20-.27</t>
  </si>
  <si>
    <t>ANALYSIS OF UNDERWRITING INCOME / (LOSS) - BY TERRITORY</t>
  </si>
  <si>
    <t xml:space="preserve"> PREMIUMS WRITTEN (Policies with a term of more than 12 months)- BY TERRITORY</t>
  </si>
  <si>
    <t>Premiums Written (Policies with a term of more than 12 Months) - By Territory</t>
  </si>
  <si>
    <t>Statements of Claims Paid and Outstanding in Respect of Trinidad &amp; Tobago Business</t>
  </si>
  <si>
    <t>Statements of Claims Paid and Outstanding in Respect of Non - Trinidad &amp; Tobago Business</t>
  </si>
  <si>
    <t xml:space="preserve">SUMMARY OF GENERAL INSURANCE CLAIMS OUTSTANDING BY CLASS OF BUSINESS TT &amp; Non-TT </t>
  </si>
  <si>
    <t xml:space="preserve">Other Income - In Trinidad &amp; Tobago </t>
  </si>
  <si>
    <t xml:space="preserve">Other Income - Outside Trinidad &amp; Tobago </t>
  </si>
  <si>
    <t>Expenses - Insurance Operations - In Trinidad &amp; Tobago</t>
  </si>
  <si>
    <t>Interest Expense &amp; Finance Costs - In Trinidad &amp; Tobago and Outside Trinidad &amp; Tobago</t>
  </si>
  <si>
    <t>Expenses - Insurance Operations - Outside Trinidad &amp; Tobago</t>
  </si>
  <si>
    <t xml:space="preserve">and I </t>
  </si>
  <si>
    <t>Chief Risk Officer/ Chief Executive Officer/Designated Senior Manager</t>
  </si>
  <si>
    <t>IN THE CITY   OF</t>
  </si>
  <si>
    <t xml:space="preserve">I have examined the reinsurance arrangements </t>
  </si>
  <si>
    <t xml:space="preserve">of </t>
  </si>
  <si>
    <t>a)</t>
  </si>
  <si>
    <t>are:</t>
  </si>
  <si>
    <t xml:space="preserve">i) adequate for the nature and scale of the insurance risks that it undertakes or plans to undertake and in terms of the criteria </t>
  </si>
  <si>
    <t>ii) in line with the company's policies and procedures.</t>
  </si>
  <si>
    <t>The nature of limits and cover</t>
  </si>
  <si>
    <t>The classes of business and territories covered</t>
  </si>
  <si>
    <t>The number and cost of reinstatements available</t>
  </si>
  <si>
    <t>The estimated reinsurance premiums and exchange/ceding commission (if relevant)</t>
  </si>
  <si>
    <t>The names and shares of reinsurers and their most current credit ratings by a credit rating agency</t>
  </si>
  <si>
    <t>Governing law</t>
  </si>
  <si>
    <t xml:space="preserve">Description of the circumstances in which facultative reinsurance used </t>
  </si>
  <si>
    <t>A summary of any material changes to the structure or terms based on the insurer's prior submission(s)</t>
  </si>
  <si>
    <t>i.</t>
  </si>
  <si>
    <t xml:space="preserve">The insurer must also: </t>
  </si>
  <si>
    <t>ii</t>
  </si>
  <si>
    <t>iii</t>
  </si>
  <si>
    <t>A confirmation letter(s) from the reinsurer(s) or broker(s) should be provided, indicating whether:</t>
  </si>
  <si>
    <t>The summary of the reinsurance arrangements is accurate and complete;</t>
  </si>
  <si>
    <t>There are any disputes with reinsurers about  recovery on particular  claims or the coverage provided, including in respect of reinsurance for previous years.</t>
  </si>
  <si>
    <t>Provide details of any reinstatement premium protection policy arrangements;</t>
  </si>
  <si>
    <t>State whether any captive insurers are used; and</t>
  </si>
  <si>
    <t>State whether any fronting arrangements are undertaken.</t>
  </si>
  <si>
    <t>k)</t>
  </si>
  <si>
    <t>Underwriting income / (loss)</t>
  </si>
  <si>
    <t>Net income/ (loss) from insurance operations (line 27 + 29)</t>
  </si>
  <si>
    <t>Net investment income (total) as a % of net premiums earned [(line 29 + 31)/19]</t>
  </si>
  <si>
    <t>Gross risk ratio (line 17/line 16)</t>
  </si>
  <si>
    <t>Net risk ratio (line 18/line 16)</t>
  </si>
  <si>
    <r>
      <t xml:space="preserve">  1.1.6. 120% of NWP at the end of the year</t>
    </r>
    <r>
      <rPr>
        <b/>
        <sz val="10"/>
        <color rgb="FFFF0000"/>
        <rFont val="Arial"/>
        <family val="2"/>
      </rPr>
      <t xml:space="preserve"> [Section 44(5)(c)]</t>
    </r>
  </si>
  <si>
    <r>
      <t xml:space="preserve">  1.2.1  7.5% of Capital base </t>
    </r>
    <r>
      <rPr>
        <b/>
        <sz val="10"/>
        <color rgb="FFFF0000"/>
        <rFont val="Arial"/>
        <family val="2"/>
      </rPr>
      <t>[Section 44(5)(a)]</t>
    </r>
  </si>
  <si>
    <t>1.3 Total Catastrophe Losses settled during the year</t>
  </si>
  <si>
    <r>
      <t xml:space="preserve">  1.3.1 Are Total Catastrophe  Losses  &gt;$2M? </t>
    </r>
    <r>
      <rPr>
        <b/>
        <sz val="10"/>
        <color rgb="FFFF0000"/>
        <rFont val="Arial"/>
        <family val="2"/>
      </rPr>
      <t>[Section 44(5)(a)]</t>
    </r>
  </si>
  <si>
    <r>
      <t xml:space="preserve">  1.4.1 Is Estimated Ultimate Net Loss for the year &gt;7.5% of Capital base </t>
    </r>
    <r>
      <rPr>
        <b/>
        <sz val="10"/>
        <color rgb="FFFF0000"/>
        <rFont val="Arial"/>
        <family val="2"/>
      </rPr>
      <t>[Section 44(5)(a)]</t>
    </r>
  </si>
  <si>
    <r>
      <t xml:space="preserve">Increase/ (Decrease) in Catastrophe Reserve </t>
    </r>
    <r>
      <rPr>
        <b/>
        <sz val="11"/>
        <color rgb="FFFF0000"/>
        <rFont val="Arial"/>
        <family val="2"/>
      </rPr>
      <t>(30.30)</t>
    </r>
  </si>
  <si>
    <t xml:space="preserve"> 5.2 CARICOM Assets Allocated to Policy Liabilities Payable in TT Dollars (Limit-Row38)</t>
  </si>
  <si>
    <t>Total Assets in Trinidad and Tobago (Including CARICOM)</t>
  </si>
  <si>
    <t xml:space="preserve">  6.1.1  TT Assets/ Policy Liabilities Payable in TT Dollars:</t>
  </si>
  <si>
    <t xml:space="preserve">  6.1.2 Assets In Trinidad &amp; Tobago (Row 62)</t>
  </si>
  <si>
    <t xml:space="preserve"> 1.1.1  Long Term- 30.10</t>
  </si>
  <si>
    <t xml:space="preserve"> 1.1.2 Unearned Premium Reserve-30.10</t>
  </si>
  <si>
    <t xml:space="preserve"> 1.1.3 Unexpired Risk-30.10</t>
  </si>
  <si>
    <t xml:space="preserve"> 1.1.4 Outstanding Claims and IBNR-30.10</t>
  </si>
  <si>
    <t xml:space="preserve">  6.1.3 70% -Limit -Policy Liabilities Payable in TT Dollars (Row 36)</t>
  </si>
  <si>
    <t xml:space="preserve"> 6.2.1 Assets in Foreign Currencies</t>
  </si>
  <si>
    <t xml:space="preserve"> 6.2.2 Policy Liabilities Payable in Foreign Currency-Limited to at least 70% (Row 30)</t>
  </si>
  <si>
    <t>Please Enter the Address of the Financial Institution</t>
  </si>
  <si>
    <t>Please Enter the City in which the Financial Institution resides</t>
  </si>
  <si>
    <r>
      <rPr>
        <vertAlign val="superscript"/>
        <sz val="10"/>
        <rFont val="Arial"/>
        <family val="2"/>
      </rPr>
      <t>3</t>
    </r>
    <r>
      <rPr>
        <sz val="10"/>
        <rFont val="Arial"/>
        <family val="2"/>
      </rPr>
      <t xml:space="preserve">  Pecuniary loss includes Bonds, Fidelity, Consequential loss  </t>
    </r>
  </si>
  <si>
    <t>REINSURANCE ARRANGEMENTS DECLARATION</t>
  </si>
  <si>
    <t>CAPITAL ADEQUACY DECLARATION - COMPANY'S OFFICERS</t>
  </si>
  <si>
    <r>
      <t>Unrealized after-tax gains on real estate (acquired prior to January 1, 2021</t>
    </r>
    <r>
      <rPr>
        <b/>
        <vertAlign val="superscript"/>
        <sz val="10"/>
        <rFont val="Arial"/>
        <family val="2"/>
      </rPr>
      <t>1</t>
    </r>
    <r>
      <rPr>
        <b/>
        <sz val="10"/>
        <rFont val="Arial"/>
        <family val="2"/>
      </rPr>
      <t>)</t>
    </r>
  </si>
  <si>
    <r>
      <t>Unrated Bonds (acquired prior to January 1, 2021</t>
    </r>
    <r>
      <rPr>
        <b/>
        <vertAlign val="superscript"/>
        <sz val="10"/>
        <rFont val="Arial"/>
        <family val="2"/>
      </rPr>
      <t>1</t>
    </r>
    <r>
      <rPr>
        <b/>
        <sz val="10"/>
        <rFont val="Arial"/>
        <family val="2"/>
      </rPr>
      <t>)</t>
    </r>
  </si>
  <si>
    <r>
      <t>Quoted common shares (acquired prior to January 1, 2021</t>
    </r>
    <r>
      <rPr>
        <b/>
        <vertAlign val="superscript"/>
        <sz val="10"/>
        <rFont val="Arial"/>
        <family val="2"/>
      </rPr>
      <t>1</t>
    </r>
    <r>
      <rPr>
        <b/>
        <sz val="10"/>
        <rFont val="Arial"/>
        <family val="2"/>
      </rPr>
      <t>)</t>
    </r>
  </si>
  <si>
    <t xml:space="preserve">Unrealised after-tax gains on real estate and unquoted equity included in Gross Tier 1 Capital </t>
  </si>
  <si>
    <r>
      <rPr>
        <vertAlign val="superscript"/>
        <sz val="10"/>
        <rFont val="Arial"/>
        <family val="2"/>
      </rPr>
      <t>1</t>
    </r>
    <r>
      <rPr>
        <sz val="10"/>
        <rFont val="Arial"/>
        <family val="2"/>
      </rPr>
      <t>Total amount on balance sheet, including all unrealized gains on assets that are both grandfathered annd not grandfathered</t>
    </r>
  </si>
  <si>
    <r>
      <rPr>
        <vertAlign val="superscript"/>
        <sz val="10"/>
        <rFont val="Arial"/>
        <family val="2"/>
      </rPr>
      <t>3</t>
    </r>
    <r>
      <rPr>
        <sz val="10"/>
        <rFont val="Arial"/>
        <family val="2"/>
      </rPr>
      <t>Net of any deferred tax liabilities that would be extinguished if the goodwill or intangible assets were to become impaired or otherwise derecognized.</t>
    </r>
  </si>
  <si>
    <r>
      <rPr>
        <vertAlign val="superscript"/>
        <sz val="10"/>
        <rFont val="Arial"/>
        <family val="2"/>
      </rPr>
      <t>6</t>
    </r>
    <r>
      <rPr>
        <sz val="10"/>
        <rFont val="Arial"/>
        <family val="2"/>
      </rPr>
      <t>Minimum value of each of the amounts to be deducted shall be zero</t>
    </r>
  </si>
  <si>
    <r>
      <rPr>
        <vertAlign val="superscript"/>
        <sz val="10"/>
        <rFont val="Arial"/>
        <family val="2"/>
      </rPr>
      <t>7</t>
    </r>
    <r>
      <rPr>
        <sz val="10"/>
        <rFont val="Arial"/>
        <family val="2"/>
      </rPr>
      <t>Net of any associated deferred tax liability, related to the insurer's own employees and retirees</t>
    </r>
  </si>
  <si>
    <r>
      <rPr>
        <vertAlign val="superscript"/>
        <sz val="10"/>
        <rFont val="Arial"/>
        <family val="2"/>
      </rPr>
      <t xml:space="preserve">8 </t>
    </r>
    <r>
      <rPr>
        <sz val="10"/>
        <rFont val="Arial"/>
        <family val="2"/>
      </rPr>
      <t xml:space="preserve">Number of business days outstanding shall be measured from the date of acknowledgement and confirmation of the amount of the subrogation receivable due from that other insurer or third party </t>
    </r>
  </si>
  <si>
    <r>
      <t xml:space="preserve">    Retained Earnings</t>
    </r>
    <r>
      <rPr>
        <vertAlign val="superscript"/>
        <sz val="10"/>
        <rFont val="Arial"/>
        <family val="2"/>
      </rPr>
      <t>1</t>
    </r>
  </si>
  <si>
    <r>
      <t>Unrealized after-tax gains on real estate</t>
    </r>
    <r>
      <rPr>
        <vertAlign val="superscript"/>
        <sz val="10"/>
        <rFont val="Arial"/>
        <family val="2"/>
      </rPr>
      <t>2</t>
    </r>
  </si>
  <si>
    <r>
      <t>Goodwill</t>
    </r>
    <r>
      <rPr>
        <vertAlign val="superscript"/>
        <sz val="10"/>
        <rFont val="Arial"/>
        <family val="2"/>
      </rPr>
      <t>3</t>
    </r>
  </si>
  <si>
    <r>
      <t>Other intangibles</t>
    </r>
    <r>
      <rPr>
        <vertAlign val="superscript"/>
        <sz val="10"/>
        <rFont val="Arial"/>
        <family val="2"/>
      </rPr>
      <t>3</t>
    </r>
  </si>
  <si>
    <r>
      <t>Minimum of unrealized after-tax gains on real estate</t>
    </r>
    <r>
      <rPr>
        <vertAlign val="superscript"/>
        <sz val="10"/>
        <rFont val="Arial"/>
        <family val="2"/>
      </rPr>
      <t>4</t>
    </r>
    <r>
      <rPr>
        <sz val="10"/>
        <rFont val="Arial"/>
        <family val="2"/>
      </rPr>
      <t xml:space="preserve"> and 20% of Net Tier 1 Capital </t>
    </r>
  </si>
  <si>
    <r>
      <t>Accumulated net after-tax unrealized gains on real estate</t>
    </r>
    <r>
      <rPr>
        <vertAlign val="superscript"/>
        <sz val="10"/>
        <rFont val="Arial"/>
        <family val="2"/>
      </rPr>
      <t>5</t>
    </r>
  </si>
  <si>
    <r>
      <t>Deduct</t>
    </r>
    <r>
      <rPr>
        <b/>
        <vertAlign val="superscript"/>
        <sz val="10"/>
        <rFont val="Arial"/>
        <family val="2"/>
      </rPr>
      <t>6</t>
    </r>
    <r>
      <rPr>
        <sz val="10"/>
        <rFont val="Arial"/>
        <family val="2"/>
      </rPr>
      <t xml:space="preserve">:  </t>
    </r>
  </si>
  <si>
    <r>
      <t>Pension Plan Assets</t>
    </r>
    <r>
      <rPr>
        <vertAlign val="superscript"/>
        <sz val="10"/>
        <rFont val="Arial"/>
        <family val="2"/>
      </rPr>
      <t>7</t>
    </r>
  </si>
  <si>
    <r>
      <t>Subrogation aged more than 120 business days</t>
    </r>
    <r>
      <rPr>
        <vertAlign val="superscript"/>
        <sz val="10"/>
        <rFont val="Arial"/>
        <family val="2"/>
      </rPr>
      <t>8</t>
    </r>
  </si>
  <si>
    <t>Outstanding premiums aged more than 20 business days (for general insurance business)</t>
  </si>
  <si>
    <t>for the financial year</t>
  </si>
  <si>
    <t>The Insurer has complied with the requirements of the Insurance Act, 2018, and any applicable Regulations and Guidelines</t>
  </si>
  <si>
    <t>made thereunder; and</t>
  </si>
  <si>
    <t>the reinsurance arrangements for the financial year</t>
  </si>
  <si>
    <t xml:space="preserve"> set out in any applicable Guidelines [See 28(1)(b) and 154(1)(c)]; and</t>
  </si>
  <si>
    <r>
      <rPr>
        <b/>
        <sz val="11"/>
        <rFont val="Arial"/>
        <family val="2"/>
      </rPr>
      <t xml:space="preserve">REPORTING REQUIREMENTS </t>
    </r>
    <r>
      <rPr>
        <sz val="11"/>
        <rFont val="Arial"/>
        <family val="2"/>
      </rPr>
      <t xml:space="preserve">
Insurers shall submit to the Central Bank information on its reinsurance arrangements that will </t>
    </r>
    <r>
      <rPr>
        <b/>
        <sz val="11"/>
        <rFont val="Arial"/>
        <family val="2"/>
      </rPr>
      <t>exist</t>
    </r>
    <r>
      <rPr>
        <sz val="11"/>
        <rFont val="Arial"/>
        <family val="2"/>
      </rPr>
      <t xml:space="preserve"> as at the first day of the next Financial Year, along with the annual returns according to the parameters stated below. </t>
    </r>
  </si>
  <si>
    <t>Provide a summary, which should include for each reinsurance treaty and facility:</t>
  </si>
  <si>
    <t xml:space="preserve">B) </t>
  </si>
  <si>
    <t>c)</t>
  </si>
  <si>
    <t>State and explain classes of business, territories and products which are not reinsured;</t>
  </si>
  <si>
    <t>All new, continuing or amended reinsurance arrangements have been placed or the current status of these arrangements; and</t>
  </si>
  <si>
    <t>For each treaty and facility, all reinsurance premiums due from the insurer to the reinsurer have been paid (or the status  of any overdue payments); and</t>
  </si>
  <si>
    <t xml:space="preserve"> 5.1 Trinidad &amp; Tobago Assets </t>
  </si>
  <si>
    <t xml:space="preserve">Total Policy Liabilities Payable in T&amp;T dollars at the end of the Year </t>
  </si>
  <si>
    <t xml:space="preserve">Total Policy Liabilities  in T&amp;T Currency at the end of the Year </t>
  </si>
  <si>
    <t xml:space="preserve">1.2. T&amp;T Policy liabilities Payable in Foreign Currencies: </t>
  </si>
  <si>
    <t xml:space="preserve"> 2.1. Investment in T &amp; T assets to an amount equal to at least 70% of Liabilities</t>
  </si>
  <si>
    <t xml:space="preserve"> 2.2. Investment in CARICOM Assets Limited to 10% of T &amp; T Liabilities</t>
  </si>
  <si>
    <t xml:space="preserve"> 1.2.1. Long Term</t>
  </si>
  <si>
    <t xml:space="preserve"> 1.2.2. Unearned Premium Reserve</t>
  </si>
  <si>
    <t xml:space="preserve"> 1.2.3. Unexpired Risk-30.10</t>
  </si>
  <si>
    <t xml:space="preserve"> 1.2.4. Outstanding Claims and IBNR-30.10</t>
  </si>
  <si>
    <t xml:space="preserve"> 4.1- Total  T &amp; T Assets (30.10-E32)</t>
  </si>
  <si>
    <t xml:space="preserve">4.1.2 Other Foreign Assets </t>
  </si>
  <si>
    <t xml:space="preserve">4.1.1 Less: Total CARICOM Assets </t>
  </si>
  <si>
    <t>2.0. Limits in Investment in Trinidad &amp; Tobago and CARICOM Assets:</t>
  </si>
  <si>
    <t>1.1. Policy Liabilities as at the end of the year  (Form 30.10):</t>
  </si>
  <si>
    <t>3.0. CARICOM Assets (Form 35.10)</t>
  </si>
  <si>
    <t xml:space="preserve"> 3.1. Loans</t>
  </si>
  <si>
    <t xml:space="preserve"> 3.2. Equity </t>
  </si>
  <si>
    <t xml:space="preserve"> 3.3.Bonds </t>
  </si>
  <si>
    <t xml:space="preserve"> 3.4. Government Securities </t>
  </si>
  <si>
    <t xml:space="preserve"> 3.5. Other</t>
  </si>
  <si>
    <t xml:space="preserve"> 6.1. ASSETS/ POLICY LIABILITIES </t>
  </si>
  <si>
    <t>4.0. Calculation of T &amp; T Assets</t>
  </si>
  <si>
    <t>6.2 FOREIGN ASSETS/POLICY LIABILITIES PAYABLE IN FOREIGN CURRENCY:</t>
  </si>
  <si>
    <r>
      <rPr>
        <b/>
        <sz val="10"/>
        <rFont val="Arial"/>
        <family val="2"/>
      </rPr>
      <t>5.0. Assets in Trinidad &amp; Tobago</t>
    </r>
    <r>
      <rPr>
        <b/>
        <i/>
        <sz val="10"/>
        <color rgb="FFFF0000"/>
        <rFont val="Arial"/>
        <family val="2"/>
      </rPr>
      <t xml:space="preserve"> [Section 85(1) &amp; (2)]</t>
    </r>
  </si>
  <si>
    <t>6.0. STATUTORY REQUIREMENTS</t>
  </si>
  <si>
    <t xml:space="preserve">Retained Earnings </t>
  </si>
  <si>
    <t>General Accident Insurance Company (Trinidad and Tobago) Limited</t>
  </si>
  <si>
    <t xml:space="preserve">  15.2 Investment in Treasury Bills &lt;=90 days</t>
  </si>
  <si>
    <r>
      <rPr>
        <b/>
        <sz val="11"/>
        <rFont val="Arial"/>
        <family val="2"/>
      </rPr>
      <t>3.1 Less: Withdrawals due to catastrophe losses</t>
    </r>
    <r>
      <rPr>
        <sz val="10"/>
        <rFont val="Arial"/>
        <family val="2"/>
      </rPr>
      <t xml:space="preserve">
</t>
    </r>
    <r>
      <rPr>
        <b/>
        <sz val="10"/>
        <color rgb="FFFF0000"/>
        <rFont val="Arial"/>
        <family val="2"/>
      </rPr>
      <t xml:space="preserve">[Section 44(5)(a)] </t>
    </r>
  </si>
  <si>
    <r>
      <rPr>
        <b/>
        <sz val="11"/>
        <rFont val="Arial"/>
        <family val="2"/>
      </rPr>
      <t>3.2 Less: Withdrawal if insurer ceases to write property business</t>
    </r>
    <r>
      <rPr>
        <b/>
        <sz val="11"/>
        <color rgb="FFFF0000"/>
        <rFont val="Arial"/>
        <family val="2"/>
      </rPr>
      <t xml:space="preserve"> </t>
    </r>
    <r>
      <rPr>
        <b/>
        <sz val="10"/>
        <color rgb="FFFF0000"/>
        <rFont val="Arial"/>
        <family val="2"/>
      </rPr>
      <t xml:space="preserve">
[Section 44(5)(b)]</t>
    </r>
  </si>
  <si>
    <r>
      <rPr>
        <b/>
        <sz val="11"/>
        <rFont val="Arial"/>
        <family val="2"/>
      </rPr>
      <t>3.3 Less: Withdrawals if the Fund balance after reductions from 3.1 and 3.2 (if any) is more than 120% of NWP at the end of the year</t>
    </r>
    <r>
      <rPr>
        <b/>
        <sz val="11"/>
        <color rgb="FFFF0000"/>
        <rFont val="Arial"/>
        <family val="2"/>
      </rPr>
      <t xml:space="preserve"> </t>
    </r>
    <r>
      <rPr>
        <b/>
        <sz val="10"/>
        <color rgb="FFFF0000"/>
        <rFont val="Arial"/>
        <family val="2"/>
      </rPr>
      <t xml:space="preserve">
[Section 44(5)(c)]</t>
    </r>
  </si>
  <si>
    <r>
      <rPr>
        <b/>
        <sz val="11"/>
        <rFont val="Arial"/>
        <family val="2"/>
      </rPr>
      <t xml:space="preserve">  6.1 Transfer from Retained Earnings in the Current Year </t>
    </r>
    <r>
      <rPr>
        <b/>
        <sz val="10"/>
        <rFont val="Arial"/>
        <family val="2"/>
      </rPr>
      <t xml:space="preserve">
</t>
    </r>
    <r>
      <rPr>
        <sz val="10"/>
        <rFont val="Arial"/>
        <family val="2"/>
      </rPr>
      <t>(Appropriations can be made only when there is a minimum amount required in 5.1 and are capped when the Fund balance equals the NWP at the end of the year)</t>
    </r>
  </si>
  <si>
    <t xml:space="preserve">  1.1.5 Total Net Premiums Written - Property (NWP)</t>
  </si>
  <si>
    <r>
      <rPr>
        <sz val="11"/>
        <rFont val="Arial"/>
        <family val="2"/>
      </rPr>
      <t xml:space="preserve"> </t>
    </r>
    <r>
      <rPr>
        <b/>
        <sz val="11"/>
        <rFont val="Arial"/>
        <family val="2"/>
      </rPr>
      <t xml:space="preserve"> 5.1 Minimum Appropriation Required </t>
    </r>
    <r>
      <rPr>
        <sz val="10"/>
        <rFont val="Arial"/>
        <family val="2"/>
      </rPr>
      <t xml:space="preserve">
(If the Fund balance in 4.0 is less than the NWP, then the minimum appropriation required is the smaller of 20% of NWP and the amount required to bring the Fund balance equal to the NWP at the end of the year.)</t>
    </r>
  </si>
  <si>
    <t>DD/MM/YYYY</t>
  </si>
  <si>
    <t>40.10 to 40.60</t>
  </si>
  <si>
    <t>Capital Adequacy</t>
  </si>
  <si>
    <t>40.11, 40.20, 40.21</t>
  </si>
  <si>
    <t>(Next page is 75.10)</t>
  </si>
  <si>
    <t>General Insurance Business - Total Net Written Premiums</t>
  </si>
  <si>
    <t>General Insurance Business - Total Outstanding Claims Net of Reinsurance</t>
  </si>
  <si>
    <t>50.10, 50.11</t>
  </si>
  <si>
    <t>Total Assets: Sum of Assets in Default Risk + Volatility Risk +
Deductions from Total Cap Available + Non-permissible assets)</t>
  </si>
  <si>
    <t xml:space="preserve">GENERAL Annual Return </t>
  </si>
  <si>
    <t>(Next Page is 35.10)</t>
  </si>
  <si>
    <t>V1.0, Last updated: 18 December 2020</t>
  </si>
  <si>
    <r>
      <rPr>
        <vertAlign val="superscript"/>
        <sz val="10"/>
        <rFont val="Arial"/>
        <family val="2"/>
      </rPr>
      <t>2</t>
    </r>
    <r>
      <rPr>
        <sz val="10"/>
        <rFont val="Arial"/>
        <family val="2"/>
      </rPr>
      <t xml:space="preserve">Unrealised after-tax gains on real estate, prior to the date of commencement of the Insurance (Capital Adequacy) Regulations, 2020 shall be treated as though they were realised as at that date </t>
    </r>
  </si>
  <si>
    <r>
      <rPr>
        <vertAlign val="superscript"/>
        <sz val="10"/>
        <rFont val="Arial"/>
        <family val="2"/>
      </rPr>
      <t>4</t>
    </r>
    <r>
      <rPr>
        <sz val="10"/>
        <rFont val="Arial"/>
        <family val="2"/>
      </rPr>
      <t>This amount shall not include the unrealized gains on real estate prior to the date of commencement of the Insurance (Capital Adequacy) Regulations, 2020 that have been grandfathered.</t>
    </r>
  </si>
  <si>
    <r>
      <rPr>
        <vertAlign val="superscript"/>
        <sz val="10"/>
        <rFont val="Arial"/>
        <family val="2"/>
      </rPr>
      <t>5</t>
    </r>
    <r>
      <rPr>
        <sz val="10"/>
        <rFont val="Arial"/>
        <family val="2"/>
      </rPr>
      <t>Unrealised after-tax gains on real estate, after the date of commencement of the Insurance (Capital Adequacy) Regulations, 2020</t>
    </r>
  </si>
  <si>
    <r>
      <rPr>
        <vertAlign val="superscript"/>
        <sz val="10"/>
        <rFont val="Arial"/>
        <family val="2"/>
      </rPr>
      <t>3</t>
    </r>
    <r>
      <rPr>
        <sz val="10"/>
        <rFont val="Arial"/>
        <family val="2"/>
      </rPr>
      <t xml:space="preserve"> Unrated bonds acquired prior to the commencement of the Insurance (Capital Adequacy) Regulations, 2020 are grandfathered and a risk factor of 10% shall apply. </t>
    </r>
  </si>
  <si>
    <r>
      <rPr>
        <vertAlign val="superscript"/>
        <sz val="10"/>
        <rFont val="Arial"/>
        <family val="2"/>
      </rPr>
      <t>6</t>
    </r>
    <r>
      <rPr>
        <sz val="10"/>
        <rFont val="Arial"/>
        <family val="2"/>
      </rPr>
      <t xml:space="preserve"> See Schedule 7 of the Insurance (Capital Adequacy) Regulations, 2020 for the appropriate risk factor for the counterparty.</t>
    </r>
  </si>
  <si>
    <r>
      <rPr>
        <vertAlign val="superscript"/>
        <sz val="10"/>
        <rFont val="Arial"/>
        <family val="2"/>
      </rPr>
      <t>11</t>
    </r>
    <r>
      <rPr>
        <sz val="10"/>
        <rFont val="Arial"/>
        <family val="2"/>
      </rPr>
      <t>Schedules 4 and 6 of the Insurance (Capital Adequacy) Regulations, 2020</t>
    </r>
  </si>
  <si>
    <r>
      <rPr>
        <vertAlign val="superscript"/>
        <sz val="10"/>
        <rFont val="Arial"/>
        <family val="2"/>
      </rPr>
      <t xml:space="preserve">1 </t>
    </r>
    <r>
      <rPr>
        <sz val="10"/>
        <rFont val="Arial"/>
        <family val="2"/>
      </rPr>
      <t xml:space="preserve">Quoted common shares acquired prior to the commencement of the Insurance (Capital Adequacy) Regulations, 2020 are grandfathered and a risk factor of 15% shall apply. </t>
    </r>
  </si>
  <si>
    <r>
      <rPr>
        <vertAlign val="superscript"/>
        <sz val="10"/>
        <rFont val="Arial"/>
        <family val="2"/>
      </rPr>
      <t>1</t>
    </r>
    <r>
      <rPr>
        <sz val="10"/>
        <rFont val="Arial"/>
        <family val="2"/>
      </rPr>
      <t xml:space="preserve"> See Schedule 7 of the Insurance (Capital Adequacy) Regulations, 2020 for the appropriate risk factor for the counterparty</t>
    </r>
  </si>
  <si>
    <t>1 Risk charge shall be no less than 5% of the reserves held for the guarantees and shall apply as at the insurer’s first financial year end following commencement of the Insurance (Capital Adequacy) Regulations, 2020</t>
  </si>
  <si>
    <r>
      <rPr>
        <vertAlign val="superscript"/>
        <sz val="10"/>
        <rFont val="Arial"/>
        <family val="2"/>
      </rPr>
      <t>1</t>
    </r>
    <r>
      <rPr>
        <sz val="10"/>
        <rFont val="Arial"/>
        <family val="2"/>
      </rPr>
      <t xml:space="preserve"> Date of commencement of the Insurance (Capital Adequacy) Regulations, 2020</t>
    </r>
  </si>
  <si>
    <r>
      <t>1</t>
    </r>
    <r>
      <rPr>
        <sz val="10"/>
        <rFont val="Arial"/>
        <family val="2"/>
      </rPr>
      <t xml:space="preserve"> List all non-permissible assets as defined in Regulation 2 of the Insurance (Capital Adequacy) Regulations, 2020</t>
    </r>
  </si>
  <si>
    <t>[Regulation 24 and Schedule 17 of the Insurance (Capital Adequacy ) Regulations, 2020]</t>
  </si>
  <si>
    <r>
      <t xml:space="preserve"> Regulations, 2020</t>
    </r>
    <r>
      <rPr>
        <sz val="11"/>
        <color rgb="FFFF0000"/>
        <rFont val="Arial"/>
        <family val="2"/>
      </rPr>
      <t xml:space="preserve"> </t>
    </r>
    <r>
      <rPr>
        <sz val="11"/>
        <rFont val="Arial"/>
        <family val="2"/>
      </rPr>
      <t>and any applicable instructions of the Inspector.</t>
    </r>
  </si>
  <si>
    <t>[Regulation 24 and Schedule 17of the Insurance (Capital Adequacy ) Regulations, 2020]</t>
  </si>
  <si>
    <t>Regulations, 2020 and any applicable instructions of the Inspector.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</si>
</sst>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General_)"/>
    <numFmt numFmtId="167" formatCode="0\%"/>
    <numFmt numFmtId="168" formatCode="_-[$€-2]* #,##0.00_-;\-[$€-2]* #,##0.00_-;_-[$€-2]* &quot;-&quot;??_-"/>
    <numFmt numFmtId="169" formatCode="[$-409]mmmm\ d\,\ yyyy;@"/>
    <numFmt numFmtId="170" formatCode="_(* #,##0_);_(* \(#,##0\);_(* &quot;-&quot;??_);_(@_)"/>
    <numFmt numFmtId="171" formatCode="0.0%"/>
    <numFmt numFmtId="172" formatCode="_(* #,##0.0_);_(* \(#,##0.0\);_(* &quot;-&quot;??_);_(@_)"/>
    <numFmt numFmtId="173" formatCode="dd/mm/yyyy;@"/>
    <numFmt numFmtId="174" formatCode="dd/mm/yy;@"/>
    <numFmt numFmtId="175" formatCode="#,##0_ ;\-#,##0\ "/>
    <numFmt numFmtId="176" formatCode="#,##0;\(#,##0\)"/>
    <numFmt numFmtId="177" formatCode="d/mm/yyyy;@"/>
    <numFmt numFmtId="178" formatCode="#,##0_);[Red]\-#,##0_)"/>
    <numFmt numFmtId="179" formatCode="[$-409]d\-mmm\-yy;@"/>
    <numFmt numFmtId="180" formatCode="[$-809]dd\ mmmm\ yyyy;@"/>
    <numFmt numFmtId="181" formatCode="_(* #,##0.00000_);_(* \(#,##0.00000\);_(* &quot;-&quot;??_);_(@_)"/>
    <numFmt numFmtId="182" formatCode="0.00000"/>
    <numFmt numFmtId="183" formatCode="0.000"/>
    <numFmt numFmtId="184" formatCode="0\-000\-000\-0000"/>
    <numFmt numFmtId="185" formatCode="_(&quot;$&quot;* #,##0_);_(&quot;$&quot;* \(#,##0\);_(&quot;$&quot;* &quot;-&quot;??_);_(@_)"/>
    <numFmt numFmtId="186" formatCode="0.0000_);[Red]\(0.0000_)"/>
    <numFmt numFmtId="187" formatCode="[Red]\-#,##0.00"/>
    <numFmt numFmtId="188" formatCode="m/d/yy;@"/>
    <numFmt numFmtId="189" formatCode="0__"/>
    <numFmt numFmtId="190" formatCode="_(* #,##0,_);_(* \(#,##0,\);_(* &quot;-&quot;??_);_(@_)"/>
    <numFmt numFmtId="191" formatCode="[$-409]d\-mmm\-yyyy;@"/>
  </numFmts>
  <fonts count="184">
    <font>
      <sz val="10"/>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i/>
      <sz val="10"/>
      <name val="Times New Roman"/>
      <family val="1"/>
    </font>
    <font>
      <sz val="14"/>
      <name val="Times New Roman"/>
      <family val="1"/>
    </font>
    <font>
      <sz val="11"/>
      <color indexed="9"/>
      <name val="Calibri"/>
      <family val="2"/>
    </font>
    <font>
      <sz val="10"/>
      <name val="MS Sans Serif"/>
      <family val="2"/>
    </font>
    <font>
      <sz val="12"/>
      <name val="Arial"/>
      <family val="2"/>
    </font>
    <font>
      <sz val="12"/>
      <name val="Helv"/>
    </font>
    <font>
      <b/>
      <sz val="11"/>
      <color indexed="8"/>
      <name val="Calibri"/>
      <family val="2"/>
    </font>
    <font>
      <sz val="9"/>
      <name val="Times New Roman"/>
      <family val="1"/>
    </font>
    <font>
      <b/>
      <sz val="10"/>
      <name val="Times New Roman"/>
      <family val="1"/>
    </font>
    <font>
      <b/>
      <sz val="11"/>
      <name val="Times New Roman"/>
      <family val="1"/>
    </font>
    <font>
      <sz val="11"/>
      <name val="Times New Roman"/>
      <family val="1"/>
    </font>
    <font>
      <u/>
      <sz val="10"/>
      <color indexed="12"/>
      <name val="Times New Roman"/>
      <family val="1"/>
    </font>
    <font>
      <i/>
      <sz val="11"/>
      <name val="Times New Roman"/>
      <family val="1"/>
    </font>
    <font>
      <sz val="11"/>
      <name val="MS Sans Serif"/>
      <family val="2"/>
    </font>
    <font>
      <sz val="11"/>
      <color indexed="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SWISS"/>
    </font>
    <font>
      <b/>
      <sz val="11"/>
      <color indexed="63"/>
      <name val="Calibri"/>
      <family val="2"/>
    </font>
    <font>
      <b/>
      <sz val="18"/>
      <color indexed="56"/>
      <name val="Cambria"/>
      <family val="2"/>
    </font>
    <font>
      <sz val="11"/>
      <color indexed="10"/>
      <name val="Calibri"/>
      <family val="2"/>
    </font>
    <font>
      <sz val="12"/>
      <name val="Times New Roman"/>
      <family val="1"/>
    </font>
    <font>
      <sz val="10"/>
      <name val="Arial"/>
      <family val="2"/>
    </font>
    <font>
      <b/>
      <sz val="11"/>
      <color theme="1"/>
      <name val="Calibri"/>
      <family val="2"/>
      <scheme val="minor"/>
    </font>
    <font>
      <sz val="10"/>
      <name val="Times New Roman"/>
      <family val="1"/>
    </font>
    <font>
      <b/>
      <sz val="12"/>
      <name val="Frutiger 45 Light"/>
      <family val="2"/>
    </font>
    <font>
      <sz val="8"/>
      <name val="Garamond"/>
      <family val="1"/>
    </font>
    <font>
      <sz val="12"/>
      <name val="Frutiger 45 Light"/>
      <family val="2"/>
    </font>
    <font>
      <i/>
      <sz val="12"/>
      <name val="Frutiger 45 Light"/>
      <family val="2"/>
    </font>
    <font>
      <u/>
      <sz val="10"/>
      <color indexed="12"/>
      <name val="Arial"/>
      <family val="2"/>
    </font>
    <font>
      <b/>
      <sz val="14"/>
      <name val="Frutiger 87ExtraBlackCn"/>
      <family val="2"/>
    </font>
    <font>
      <b/>
      <i/>
      <sz val="12"/>
      <name val="Frutiger 45 Light"/>
      <family val="2"/>
    </font>
    <font>
      <sz val="10"/>
      <name val="Frutiger"/>
    </font>
    <font>
      <sz val="11"/>
      <color theme="1"/>
      <name val="Times New Roman"/>
      <family val="1"/>
    </font>
    <font>
      <sz val="10"/>
      <name val="Times New Roman"/>
      <family val="1"/>
    </font>
    <font>
      <sz val="11"/>
      <color rgb="FFFF0000"/>
      <name val="Times New Roman"/>
      <family val="1"/>
    </font>
    <font>
      <sz val="10"/>
      <color rgb="FFFF0000"/>
      <name val="Times New Roman"/>
      <family val="1"/>
    </font>
    <font>
      <b/>
      <sz val="14"/>
      <name val="Arial"/>
      <family val="2"/>
    </font>
    <font>
      <b/>
      <sz val="10"/>
      <name val="Arial"/>
      <family val="2"/>
    </font>
    <font>
      <sz val="14"/>
      <name val="Arial"/>
      <family val="2"/>
    </font>
    <font>
      <sz val="9"/>
      <name val="Arial"/>
      <family val="2"/>
    </font>
    <font>
      <sz val="8"/>
      <name val="Arial"/>
      <family val="2"/>
    </font>
    <font>
      <b/>
      <sz val="11"/>
      <name val="Arial"/>
      <family val="2"/>
    </font>
    <font>
      <b/>
      <i/>
      <sz val="10"/>
      <name val="Arial"/>
      <family val="2"/>
    </font>
    <font>
      <b/>
      <u/>
      <sz val="10"/>
      <color indexed="12"/>
      <name val="Arial"/>
      <family val="2"/>
    </font>
    <font>
      <b/>
      <i/>
      <sz val="12"/>
      <name val="Arial"/>
      <family val="2"/>
    </font>
    <font>
      <b/>
      <u/>
      <sz val="11"/>
      <name val="Times New Roman"/>
      <family val="1"/>
    </font>
    <font>
      <u/>
      <sz val="10"/>
      <color theme="10"/>
      <name val="Times New Roman"/>
      <family val="1"/>
    </font>
    <font>
      <b/>
      <sz val="10"/>
      <color rgb="FFFF0000"/>
      <name val="Times New Roman"/>
      <family val="1"/>
    </font>
    <font>
      <b/>
      <sz val="12"/>
      <name val="Arial"/>
      <family val="2"/>
    </font>
    <font>
      <sz val="11"/>
      <name val="Arial"/>
      <family val="2"/>
    </font>
    <font>
      <sz val="12"/>
      <color rgb="FFFF0000"/>
      <name val="Arial"/>
      <family val="2"/>
    </font>
    <font>
      <b/>
      <sz val="12"/>
      <color rgb="FFFF0000"/>
      <name val="Arial"/>
      <family val="2"/>
    </font>
    <font>
      <b/>
      <sz val="11"/>
      <color theme="1"/>
      <name val="Times New Roman"/>
      <family val="1"/>
    </font>
    <font>
      <sz val="10"/>
      <color indexed="8"/>
      <name val="Arial"/>
      <family val="2"/>
    </font>
    <font>
      <b/>
      <sz val="10"/>
      <color indexed="12"/>
      <name val="Arial"/>
      <family val="2"/>
    </font>
    <font>
      <b/>
      <u/>
      <sz val="10"/>
      <name val="Arial"/>
      <family val="2"/>
    </font>
    <font>
      <i/>
      <u/>
      <sz val="10"/>
      <name val="Arial"/>
      <family val="2"/>
    </font>
    <font>
      <i/>
      <sz val="10"/>
      <name val="Arial"/>
      <family val="2"/>
    </font>
    <font>
      <b/>
      <u/>
      <sz val="11"/>
      <name val="Arial"/>
      <family val="2"/>
    </font>
    <font>
      <sz val="10"/>
      <color rgb="FFFF0000"/>
      <name val="Arial"/>
      <family val="2"/>
    </font>
    <font>
      <b/>
      <sz val="9"/>
      <name val="Arial"/>
      <family val="2"/>
    </font>
    <font>
      <sz val="10"/>
      <color theme="6" tint="-0.249977111117893"/>
      <name val="Arial"/>
      <family val="2"/>
    </font>
    <font>
      <b/>
      <sz val="11"/>
      <color rgb="FFFF0000"/>
      <name val="Times New Roman"/>
      <family val="1"/>
    </font>
    <font>
      <b/>
      <i/>
      <u/>
      <sz val="10"/>
      <color rgb="FFFF0000"/>
      <name val="Times New Roman"/>
      <family val="1"/>
    </font>
    <font>
      <sz val="11"/>
      <color rgb="FFFF0000"/>
      <name val="Arial"/>
      <family val="2"/>
    </font>
    <font>
      <sz val="11"/>
      <color indexed="8"/>
      <name val="Arial"/>
      <family val="2"/>
    </font>
    <font>
      <b/>
      <sz val="11"/>
      <color indexed="8"/>
      <name val="Arial"/>
      <family val="2"/>
    </font>
    <font>
      <b/>
      <sz val="10"/>
      <color rgb="FFFF0000"/>
      <name val="Arial"/>
      <family val="2"/>
    </font>
    <font>
      <u/>
      <sz val="11"/>
      <name val="Arial"/>
      <family val="2"/>
    </font>
    <font>
      <b/>
      <i/>
      <sz val="11"/>
      <name val="Arial"/>
      <family val="2"/>
    </font>
    <font>
      <b/>
      <strike/>
      <sz val="11"/>
      <name val="Arial"/>
      <family val="2"/>
    </font>
    <font>
      <b/>
      <sz val="11"/>
      <color rgb="FFFF0000"/>
      <name val="Arial"/>
      <family val="2"/>
    </font>
    <font>
      <b/>
      <sz val="11"/>
      <color indexed="12"/>
      <name val="Arial"/>
      <family val="2"/>
    </font>
    <font>
      <i/>
      <u/>
      <sz val="11"/>
      <name val="Arial"/>
      <family val="2"/>
    </font>
    <font>
      <i/>
      <sz val="11"/>
      <name val="Arial"/>
      <family val="2"/>
    </font>
    <font>
      <i/>
      <sz val="11"/>
      <color rgb="FFFF0000"/>
      <name val="Arial"/>
      <family val="2"/>
    </font>
    <font>
      <sz val="10"/>
      <name val="Arial"/>
      <family val="2"/>
    </font>
    <font>
      <sz val="11"/>
      <color indexed="12"/>
      <name val="Arial"/>
      <family val="2"/>
    </font>
    <font>
      <sz val="10"/>
      <color indexed="12"/>
      <name val="Arial"/>
      <family val="2"/>
    </font>
    <font>
      <i/>
      <sz val="12"/>
      <name val="Arial"/>
      <family val="2"/>
    </font>
    <font>
      <b/>
      <sz val="16"/>
      <color indexed="8"/>
      <name val="Arial"/>
      <family val="2"/>
    </font>
    <font>
      <u/>
      <sz val="10"/>
      <color theme="10"/>
      <name val="Arial"/>
      <family val="2"/>
    </font>
    <font>
      <sz val="11"/>
      <color indexed="9"/>
      <name val="Arial"/>
      <family val="2"/>
    </font>
    <font>
      <b/>
      <sz val="10"/>
      <color indexed="8"/>
      <name val="Arial"/>
      <family val="2"/>
    </font>
    <font>
      <vertAlign val="superscript"/>
      <sz val="10"/>
      <name val="Arial"/>
      <family val="2"/>
    </font>
    <font>
      <b/>
      <vertAlign val="superscript"/>
      <sz val="10"/>
      <name val="Arial"/>
      <family val="2"/>
    </font>
    <font>
      <b/>
      <sz val="12"/>
      <color rgb="FF7030A0"/>
      <name val="Arial"/>
      <family val="2"/>
    </font>
    <font>
      <sz val="11"/>
      <color theme="1"/>
      <name val="Arial"/>
      <family val="2"/>
    </font>
    <font>
      <b/>
      <i/>
      <sz val="11"/>
      <color rgb="FFFF0000"/>
      <name val="Arial"/>
      <family val="2"/>
    </font>
    <font>
      <u/>
      <sz val="11"/>
      <color theme="10"/>
      <name val="Arial"/>
      <family val="2"/>
    </font>
    <font>
      <sz val="11"/>
      <color rgb="FF0000FF"/>
      <name val="Arial"/>
      <family val="2"/>
    </font>
    <font>
      <sz val="10"/>
      <color rgb="FF0000FF"/>
      <name val="Arial"/>
      <family val="2"/>
    </font>
    <font>
      <b/>
      <sz val="11"/>
      <color rgb="FF0000FF"/>
      <name val="Arial"/>
      <family val="2"/>
    </font>
    <font>
      <b/>
      <u/>
      <sz val="10"/>
      <color theme="10"/>
      <name val="Times New Roman"/>
      <family val="1"/>
    </font>
    <font>
      <b/>
      <u/>
      <sz val="11"/>
      <color theme="10"/>
      <name val="Arial"/>
      <family val="2"/>
    </font>
    <font>
      <u/>
      <sz val="11"/>
      <name val="Times New Roman"/>
      <family val="1"/>
    </font>
    <font>
      <b/>
      <sz val="11"/>
      <color theme="1"/>
      <name val="Arial"/>
      <family val="2"/>
    </font>
    <font>
      <b/>
      <u/>
      <sz val="11"/>
      <color theme="1"/>
      <name val="Arial"/>
      <family val="2"/>
    </font>
    <font>
      <b/>
      <u/>
      <sz val="12"/>
      <name val="Arial"/>
      <family val="2"/>
    </font>
    <font>
      <b/>
      <u/>
      <sz val="9"/>
      <name val="Arial"/>
      <family val="2"/>
    </font>
    <font>
      <b/>
      <u/>
      <sz val="11"/>
      <color rgb="FFFF0000"/>
      <name val="Arial"/>
      <family val="2"/>
    </font>
    <font>
      <sz val="8"/>
      <color indexed="12"/>
      <name val="Arial"/>
      <family val="2"/>
    </font>
    <font>
      <b/>
      <i/>
      <u/>
      <sz val="11"/>
      <name val="Arial"/>
      <family val="2"/>
    </font>
    <font>
      <b/>
      <strike/>
      <sz val="10"/>
      <name val="Arial"/>
      <family val="2"/>
    </font>
    <font>
      <sz val="11"/>
      <color theme="1"/>
      <name val="Times New Roman"/>
      <family val="2"/>
    </font>
    <font>
      <sz val="11"/>
      <color indexed="8"/>
      <name val="Times New Roman"/>
      <family val="2"/>
    </font>
    <font>
      <sz val="10"/>
      <name val="Arial Unicode MS"/>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u/>
      <sz val="10"/>
      <name val="Arial"/>
      <family val="2"/>
    </font>
    <font>
      <b/>
      <sz val="11"/>
      <color rgb="FFC00000"/>
      <name val="Arial"/>
      <family val="2"/>
    </font>
    <font>
      <sz val="11"/>
      <color rgb="FFC00000"/>
      <name val="Arial"/>
      <family val="2"/>
    </font>
    <font>
      <sz val="10"/>
      <color rgb="FFC00000"/>
      <name val="Times New Roman"/>
      <family val="1"/>
    </font>
    <font>
      <u/>
      <sz val="10"/>
      <name val="Times New Roman"/>
      <family val="1"/>
    </font>
    <font>
      <i/>
      <sz val="10"/>
      <color rgb="FFFF0000"/>
      <name val="Arial"/>
      <family val="2"/>
    </font>
    <font>
      <sz val="10"/>
      <color rgb="FFC00000"/>
      <name val="Arial"/>
      <family val="2"/>
    </font>
    <font>
      <b/>
      <sz val="8"/>
      <name val="Arial"/>
      <family val="2"/>
    </font>
    <font>
      <sz val="11"/>
      <color rgb="FF222222"/>
      <name val="Arial"/>
      <family val="2"/>
    </font>
    <font>
      <b/>
      <sz val="11"/>
      <color rgb="FF222222"/>
      <name val="Arial"/>
      <family val="2"/>
    </font>
    <font>
      <b/>
      <u/>
      <sz val="11"/>
      <color indexed="8"/>
      <name val="Arial"/>
      <family val="2"/>
    </font>
    <font>
      <i/>
      <sz val="14"/>
      <name val="Times New Roman"/>
      <family val="1"/>
    </font>
    <font>
      <b/>
      <i/>
      <sz val="11"/>
      <color rgb="FFFF0000"/>
      <name val="Times New Roman"/>
      <family val="1"/>
    </font>
    <font>
      <b/>
      <sz val="22"/>
      <name val="Times New Roman"/>
      <family val="1"/>
    </font>
    <font>
      <b/>
      <sz val="12"/>
      <name val="Times New Roman"/>
      <family val="1"/>
    </font>
    <font>
      <sz val="24"/>
      <name val="Times New Roman"/>
      <family val="1"/>
    </font>
    <font>
      <b/>
      <sz val="16"/>
      <color indexed="8"/>
      <name val="Times New Roman"/>
      <family val="1"/>
    </font>
    <font>
      <b/>
      <sz val="1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i/>
      <sz val="20"/>
      <name val="Arial"/>
      <family val="2"/>
    </font>
    <font>
      <b/>
      <i/>
      <sz val="10"/>
      <color indexed="16"/>
      <name val="TimesNewRomanPS"/>
    </font>
    <font>
      <b/>
      <sz val="12"/>
      <color indexed="10"/>
      <name val="Arial"/>
      <family val="2"/>
    </font>
    <font>
      <b/>
      <sz val="14"/>
      <color theme="1"/>
      <name val="Times New Roman"/>
      <family val="1"/>
    </font>
    <font>
      <b/>
      <u/>
      <sz val="10"/>
      <name val="Times New Roman"/>
      <family val="1"/>
    </font>
    <font>
      <sz val="10"/>
      <color theme="0"/>
      <name val="Times New Roman"/>
      <family val="1"/>
    </font>
    <font>
      <b/>
      <sz val="10"/>
      <color theme="1"/>
      <name val="Arial"/>
      <family val="2"/>
    </font>
    <font>
      <b/>
      <u/>
      <sz val="12"/>
      <color indexed="12"/>
      <name val="Arial"/>
      <family val="2"/>
    </font>
    <font>
      <b/>
      <i/>
      <sz val="10"/>
      <color rgb="FFFF0000"/>
      <name val="Arial"/>
      <family val="2"/>
    </font>
    <font>
      <b/>
      <u/>
      <sz val="10"/>
      <color theme="10"/>
      <name val="Arial"/>
      <family val="2"/>
    </font>
    <font>
      <sz val="36"/>
      <name val="Arial"/>
      <family val="2"/>
    </font>
    <font>
      <b/>
      <sz val="24"/>
      <name val="Arial"/>
      <family val="2"/>
    </font>
    <font>
      <sz val="24"/>
      <name val="Arial"/>
      <family val="2"/>
    </font>
    <font>
      <sz val="20"/>
      <name val="Arial"/>
      <family val="2"/>
    </font>
    <font>
      <b/>
      <i/>
      <sz val="14"/>
      <name val="Arial"/>
      <family val="2"/>
    </font>
  </fonts>
  <fills count="83">
    <fill>
      <patternFill patternType="none"/>
    </fill>
    <fill>
      <patternFill patternType="gray125"/>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theme="0"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52"/>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15"/>
        <bgColor indexed="64"/>
      </patternFill>
    </fill>
    <fill>
      <patternFill patternType="solid">
        <fgColor indexed="26"/>
        <bgColor indexed="22"/>
      </patternFill>
    </fill>
    <fill>
      <patternFill patternType="solid">
        <fgColor indexed="27"/>
        <bgColor indexed="64"/>
      </patternFill>
    </fill>
    <fill>
      <patternFill patternType="solid">
        <fgColor theme="0"/>
        <bgColor indexed="64"/>
      </patternFill>
    </fill>
    <fill>
      <patternFill patternType="solid">
        <fgColor indexed="65"/>
        <bgColor indexed="64"/>
      </patternFill>
    </fill>
    <fill>
      <patternFill patternType="solid">
        <fgColor rgb="FFCCFFFF"/>
        <bgColor indexed="64"/>
      </patternFill>
    </fill>
    <fill>
      <patternFill patternType="solid">
        <fgColor rgb="FFFFFFCC"/>
        <bgColor indexed="64"/>
      </patternFill>
    </fill>
    <fill>
      <patternFill patternType="solid">
        <fgColor rgb="FF66FFFF"/>
        <bgColor indexed="64"/>
      </patternFill>
    </fill>
    <fill>
      <patternFill patternType="solid">
        <fgColor indexed="35"/>
        <bgColor indexed="64"/>
      </patternFill>
    </fill>
    <fill>
      <patternFill patternType="solid">
        <fgColor rgb="FFCCFFFF"/>
        <bgColor indexed="22"/>
      </patternFill>
    </fill>
    <fill>
      <patternFill patternType="solid">
        <fgColor indexed="47"/>
        <bgColor indexed="64"/>
      </patternFill>
    </fill>
    <fill>
      <patternFill patternType="solid">
        <fgColor rgb="FFCCFFCC"/>
        <bgColor indexed="64"/>
      </patternFill>
    </fill>
    <fill>
      <patternFill patternType="solid">
        <fgColor rgb="FF00FFFF"/>
        <bgColor indexed="64"/>
      </patternFill>
    </fill>
    <fill>
      <patternFill patternType="solid">
        <fgColor indexed="55"/>
        <bgColor indexed="64"/>
      </patternFill>
    </fill>
    <fill>
      <patternFill patternType="solid">
        <fgColor theme="4" tint="0.79998168889431442"/>
        <bgColor indexed="65"/>
      </patternFill>
    </fill>
    <fill>
      <patternFill patternType="solid">
        <fgColor rgb="FFFFFFCC"/>
        <b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29"/>
        <bgColor indexed="64"/>
      </patternFill>
    </fill>
    <fill>
      <patternFill patternType="solid">
        <fgColor indexed="22"/>
        <bgColor indexed="64"/>
      </patternFill>
    </fill>
    <fill>
      <patternFill patternType="solid">
        <fgColor indexed="11"/>
        <bgColor indexed="64"/>
      </patternFill>
    </fill>
    <fill>
      <patternFill patternType="solid">
        <fgColor indexed="34"/>
        <bgColor indexed="64"/>
      </patternFill>
    </fill>
    <fill>
      <patternFill patternType="solid">
        <fgColor indexed="1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indexed="42"/>
        <bgColor indexed="64"/>
      </patternFill>
    </fill>
  </fills>
  <borders count="509">
    <border>
      <left/>
      <right/>
      <top/>
      <bottom/>
      <diagonal/>
    </border>
    <border>
      <left/>
      <right/>
      <top/>
      <bottom style="thin">
        <color indexed="64"/>
      </bottom>
      <diagonal/>
    </border>
    <border>
      <left/>
      <right style="thin">
        <color indexed="64"/>
      </right>
      <top/>
      <bottom/>
      <diagonal/>
    </border>
    <border>
      <left/>
      <right/>
      <top/>
      <bottom style="dotted">
        <color indexed="64"/>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bottom style="dotted">
        <color indexed="64"/>
      </bottom>
      <diagonal/>
    </border>
    <border>
      <left style="thin">
        <color indexed="64"/>
      </left>
      <right style="thin">
        <color indexed="64"/>
      </right>
      <top/>
      <bottom style="thin">
        <color indexed="64"/>
      </bottom>
      <diagonal/>
    </border>
    <border>
      <left/>
      <right/>
      <top style="dotted">
        <color indexed="64"/>
      </top>
      <bottom/>
      <diagonal/>
    </border>
    <border>
      <left style="thin">
        <color indexed="64"/>
      </left>
      <right style="thin">
        <color indexed="64"/>
      </right>
      <top/>
      <bottom style="double">
        <color indexed="64"/>
      </bottom>
      <diagonal/>
    </border>
    <border>
      <left style="double">
        <color indexed="64"/>
      </left>
      <right/>
      <top/>
      <bottom style="thin">
        <color indexed="64"/>
      </bottom>
      <diagonal/>
    </border>
    <border>
      <left style="double">
        <color indexed="64"/>
      </left>
      <right/>
      <top/>
      <bottom/>
      <diagonal/>
    </border>
    <border>
      <left/>
      <right style="double">
        <color indexed="64"/>
      </right>
      <top/>
      <bottom/>
      <diagonal/>
    </border>
    <border>
      <left style="double">
        <color indexed="64"/>
      </left>
      <right/>
      <top style="double">
        <color indexed="64"/>
      </top>
      <bottom/>
      <diagonal/>
    </border>
    <border>
      <left/>
      <right/>
      <top style="dotted">
        <color indexed="64"/>
      </top>
      <bottom style="double">
        <color indexed="64"/>
      </bottom>
      <diagonal/>
    </border>
    <border>
      <left style="double">
        <color indexed="64"/>
      </left>
      <right/>
      <top style="dotted">
        <color indexed="64"/>
      </top>
      <bottom style="dotted">
        <color indexed="64"/>
      </bottom>
      <diagonal/>
    </border>
    <border>
      <left style="double">
        <color indexed="64"/>
      </left>
      <right/>
      <top/>
      <bottom style="dotted">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style="double">
        <color indexed="64"/>
      </right>
      <top/>
      <bottom style="double">
        <color indexed="64"/>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style="double">
        <color indexed="64"/>
      </left>
      <right/>
      <top style="dotted">
        <color indexed="64"/>
      </top>
      <bottom style="double">
        <color indexed="64"/>
      </bottom>
      <diagonal/>
    </border>
    <border>
      <left style="double">
        <color indexed="64"/>
      </left>
      <right/>
      <top style="dotted">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double">
        <color indexed="64"/>
      </bottom>
      <diagonal/>
    </border>
    <border>
      <left/>
      <right/>
      <top style="thin">
        <color indexed="64"/>
      </top>
      <bottom style="hair">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double">
        <color indexed="64"/>
      </left>
      <right/>
      <top style="hair">
        <color indexed="64"/>
      </top>
      <bottom style="hair">
        <color indexed="64"/>
      </bottom>
      <diagonal/>
    </border>
    <border>
      <left style="thin">
        <color indexed="64"/>
      </left>
      <right style="double">
        <color indexed="64"/>
      </right>
      <top style="thin">
        <color indexed="64"/>
      </top>
      <bottom style="double">
        <color indexed="64"/>
      </bottom>
      <diagonal/>
    </border>
    <border>
      <left/>
      <right/>
      <top style="dotted">
        <color indexed="64"/>
      </top>
      <bottom style="hair">
        <color indexed="64"/>
      </bottom>
      <diagonal/>
    </border>
    <border>
      <left style="thin">
        <color indexed="64"/>
      </left>
      <right style="thin">
        <color indexed="64"/>
      </right>
      <top style="dotted">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diagonal/>
    </border>
    <border>
      <left style="thin">
        <color indexed="64"/>
      </left>
      <right style="double">
        <color indexed="64"/>
      </right>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hair">
        <color indexed="64"/>
      </bottom>
      <diagonal/>
    </border>
    <border>
      <left/>
      <right style="double">
        <color indexed="64"/>
      </right>
      <top style="hair">
        <color indexed="64"/>
      </top>
      <bottom style="hair">
        <color indexed="64"/>
      </bottom>
      <diagonal/>
    </border>
    <border>
      <left/>
      <right style="double">
        <color indexed="64"/>
      </right>
      <top/>
      <bottom style="hair">
        <color indexed="64"/>
      </bottom>
      <diagonal/>
    </border>
    <border>
      <left style="double">
        <color indexed="64"/>
      </left>
      <right/>
      <top/>
      <bottom style="hair">
        <color indexed="64"/>
      </bottom>
      <diagonal/>
    </border>
    <border>
      <left style="double">
        <color indexed="64"/>
      </left>
      <right/>
      <top style="thin">
        <color indexed="64"/>
      </top>
      <bottom style="hair">
        <color indexed="64"/>
      </bottom>
      <diagonal/>
    </border>
    <border>
      <left/>
      <right/>
      <top style="thin">
        <color indexed="64"/>
      </top>
      <bottom style="double">
        <color indexed="64"/>
      </bottom>
      <diagonal/>
    </border>
    <border>
      <left style="double">
        <color indexed="64"/>
      </left>
      <right/>
      <top style="hair">
        <color indexed="64"/>
      </top>
      <bottom/>
      <diagonal/>
    </border>
    <border>
      <left/>
      <right style="double">
        <color indexed="64"/>
      </right>
      <top style="thin">
        <color indexed="64"/>
      </top>
      <bottom style="hair">
        <color indexed="64"/>
      </bottom>
      <diagonal/>
    </border>
    <border>
      <left style="double">
        <color indexed="64"/>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top style="thin">
        <color indexed="64"/>
      </top>
      <bottom style="medium">
        <color indexed="64"/>
      </bottom>
      <diagonal/>
    </border>
    <border>
      <left style="double">
        <color indexed="64"/>
      </left>
      <right style="thin">
        <color indexed="64"/>
      </right>
      <top style="hair">
        <color indexed="64"/>
      </top>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top style="double">
        <color indexed="64"/>
      </top>
      <bottom style="thin">
        <color indexed="64"/>
      </bottom>
      <diagonal/>
    </border>
    <border>
      <left/>
      <right style="thin">
        <color indexed="64"/>
      </right>
      <top style="hair">
        <color indexed="64"/>
      </top>
      <bottom style="thin">
        <color indexed="64"/>
      </bottom>
      <diagonal/>
    </border>
    <border>
      <left/>
      <right/>
      <top style="double">
        <color auto="1"/>
      </top>
      <bottom/>
      <diagonal/>
    </border>
    <border>
      <left style="double">
        <color auto="1"/>
      </left>
      <right/>
      <top/>
      <bottom style="double">
        <color auto="1"/>
      </bottom>
      <diagonal/>
    </border>
    <border>
      <left/>
      <right/>
      <top/>
      <bottom style="double">
        <color auto="1"/>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8"/>
      </bottom>
      <diagonal/>
    </border>
    <border>
      <left/>
      <right/>
      <top style="hair">
        <color indexed="64"/>
      </top>
      <bottom style="dotted">
        <color indexed="64"/>
      </bottom>
      <diagonal/>
    </border>
    <border>
      <left style="thin">
        <color indexed="64"/>
      </left>
      <right style="thin">
        <color indexed="64"/>
      </right>
      <top style="double">
        <color indexed="64"/>
      </top>
      <bottom/>
      <diagonal/>
    </border>
    <border>
      <left/>
      <right/>
      <top/>
      <bottom style="thin">
        <color indexed="8"/>
      </bottom>
      <diagonal/>
    </border>
    <border>
      <left style="thin">
        <color indexed="8"/>
      </left>
      <right style="thin">
        <color indexed="8"/>
      </right>
      <top/>
      <bottom style="thin">
        <color indexed="8"/>
      </bottom>
      <diagonal/>
    </border>
    <border>
      <left/>
      <right style="double">
        <color indexed="64"/>
      </right>
      <top/>
      <bottom style="thin">
        <color indexed="64"/>
      </bottom>
      <diagonal/>
    </border>
    <border>
      <left style="double">
        <color auto="1"/>
      </left>
      <right style="thin">
        <color indexed="64"/>
      </right>
      <top style="double">
        <color auto="1"/>
      </top>
      <bottom/>
      <diagonal/>
    </border>
    <border>
      <left style="double">
        <color indexed="64"/>
      </left>
      <right style="thin">
        <color indexed="64"/>
      </right>
      <top style="thin">
        <color indexed="64"/>
      </top>
      <bottom style="hair">
        <color indexed="64"/>
      </bottom>
      <diagonal/>
    </border>
    <border>
      <left style="thin">
        <color indexed="8"/>
      </left>
      <right/>
      <top/>
      <bottom style="thin">
        <color indexed="8"/>
      </bottom>
      <diagonal/>
    </border>
    <border>
      <left style="thin">
        <color indexed="64"/>
      </left>
      <right style="thin">
        <color indexed="64"/>
      </right>
      <top style="double">
        <color auto="1"/>
      </top>
      <bottom style="thin">
        <color indexed="64"/>
      </bottom>
      <diagonal/>
    </border>
    <border>
      <left style="thin">
        <color indexed="64"/>
      </left>
      <right style="double">
        <color indexed="64"/>
      </right>
      <top style="double">
        <color auto="1"/>
      </top>
      <bottom style="thin">
        <color indexed="64"/>
      </bottom>
      <diagonal/>
    </border>
    <border>
      <left style="thin">
        <color indexed="64"/>
      </left>
      <right/>
      <top style="double">
        <color auto="1"/>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hair">
        <color indexed="64"/>
      </top>
      <bottom style="double">
        <color indexed="64"/>
      </bottom>
      <diagonal/>
    </border>
    <border>
      <left/>
      <right style="thin">
        <color indexed="64"/>
      </right>
      <top style="dotted">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auto="1"/>
      </left>
      <right/>
      <top style="thin">
        <color auto="1"/>
      </top>
      <bottom/>
      <diagonal/>
    </border>
    <border>
      <left style="thin">
        <color auto="1"/>
      </left>
      <right style="thin">
        <color indexed="64"/>
      </right>
      <top style="thin">
        <color auto="1"/>
      </top>
      <bottom/>
      <diagonal/>
    </border>
    <border>
      <left/>
      <right/>
      <top style="thin">
        <color indexed="64"/>
      </top>
      <bottom/>
      <diagonal/>
    </border>
    <border>
      <left/>
      <right style="thin">
        <color indexed="64"/>
      </right>
      <top style="thin">
        <color indexed="64"/>
      </top>
      <bottom/>
      <diagonal/>
    </border>
    <border>
      <left/>
      <right/>
      <top style="thin">
        <color indexed="64"/>
      </top>
      <bottom/>
      <diagonal/>
    </border>
    <border>
      <left style="thin">
        <color auto="1"/>
      </left>
      <right/>
      <top style="thin">
        <color auto="1"/>
      </top>
      <bottom/>
      <diagonal/>
    </border>
    <border>
      <left/>
      <right style="thin">
        <color indexed="64"/>
      </right>
      <top style="thin">
        <color indexed="64"/>
      </top>
      <bottom/>
      <diagonal/>
    </border>
    <border>
      <left/>
      <right/>
      <top style="thin">
        <color indexed="8"/>
      </top>
      <bottom style="thin">
        <color indexed="8"/>
      </bottom>
      <diagonal/>
    </border>
    <border>
      <left/>
      <right/>
      <top style="thin">
        <color indexed="64"/>
      </top>
      <bottom/>
      <diagonal/>
    </border>
    <border>
      <left style="thin">
        <color indexed="64"/>
      </left>
      <right/>
      <top style="thin">
        <color indexed="64"/>
      </top>
      <bottom/>
      <diagonal/>
    </border>
    <border>
      <left style="thin">
        <color auto="1"/>
      </left>
      <right style="thin">
        <color indexed="64"/>
      </right>
      <top style="thin">
        <color auto="1"/>
      </top>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style="thin">
        <color auto="1"/>
      </left>
      <right style="double">
        <color indexed="64"/>
      </right>
      <top style="thin">
        <color auto="1"/>
      </top>
      <bottom/>
      <diagonal/>
    </border>
    <border>
      <left style="thin">
        <color indexed="64"/>
      </left>
      <right style="double">
        <color indexed="64"/>
      </right>
      <top style="hair">
        <color indexed="64"/>
      </top>
      <bottom style="double">
        <color indexed="64"/>
      </bottom>
      <diagonal/>
    </border>
    <border>
      <left style="double">
        <color indexed="64"/>
      </left>
      <right/>
      <top style="dotted">
        <color indexed="64"/>
      </top>
      <bottom style="hair">
        <color indexed="64"/>
      </bottom>
      <diagonal/>
    </border>
    <border>
      <left style="double">
        <color indexed="64"/>
      </left>
      <right/>
      <top style="hair">
        <color indexed="64"/>
      </top>
      <bottom style="dotted">
        <color indexed="64"/>
      </bottom>
      <diagonal/>
    </border>
    <border>
      <left/>
      <right/>
      <top style="thin">
        <color indexed="64"/>
      </top>
      <bottom/>
      <diagonal/>
    </border>
    <border>
      <left/>
      <right style="thin">
        <color indexed="64"/>
      </right>
      <top style="thin">
        <color indexed="64"/>
      </top>
      <bottom/>
      <diagonal/>
    </border>
    <border>
      <left style="thin">
        <color auto="1"/>
      </left>
      <right/>
      <top style="thin">
        <color auto="1"/>
      </top>
      <bottom style="thin">
        <color indexed="64"/>
      </bottom>
      <diagonal/>
    </border>
    <border>
      <left style="thin">
        <color auto="1"/>
      </left>
      <right style="thin">
        <color indexed="64"/>
      </right>
      <top style="thin">
        <color auto="1"/>
      </top>
      <bottom style="thin">
        <color indexed="64"/>
      </bottom>
      <diagonal/>
    </border>
    <border>
      <left style="thin">
        <color auto="1"/>
      </left>
      <right/>
      <top style="thin">
        <color auto="1"/>
      </top>
      <bottom/>
      <diagonal/>
    </border>
    <border>
      <left style="thin">
        <color auto="1"/>
      </left>
      <right style="thin">
        <color indexed="64"/>
      </right>
      <top style="thin">
        <color auto="1"/>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auto="1"/>
      </left>
      <right/>
      <top style="double">
        <color auto="1"/>
      </top>
      <bottom style="thin">
        <color indexed="64"/>
      </bottom>
      <diagonal/>
    </border>
    <border>
      <left/>
      <right/>
      <top style="double">
        <color auto="1"/>
      </top>
      <bottom style="thin">
        <color indexed="64"/>
      </bottom>
      <diagonal/>
    </border>
    <border>
      <left style="thin">
        <color auto="1"/>
      </left>
      <right style="thin">
        <color indexed="64"/>
      </right>
      <top style="double">
        <color auto="1"/>
      </top>
      <bottom style="thin">
        <color indexed="64"/>
      </bottom>
      <diagonal/>
    </border>
    <border>
      <left style="thin">
        <color auto="1"/>
      </left>
      <right/>
      <top style="double">
        <color auto="1"/>
      </top>
      <bottom style="thin">
        <color indexed="64"/>
      </bottom>
      <diagonal/>
    </border>
    <border>
      <left/>
      <right style="double">
        <color auto="1"/>
      </right>
      <top style="double">
        <color auto="1"/>
      </top>
      <bottom style="thin">
        <color indexed="64"/>
      </bottom>
      <diagonal/>
    </border>
    <border>
      <left/>
      <right style="double">
        <color auto="1"/>
      </right>
      <top style="thin">
        <color indexed="64"/>
      </top>
      <bottom style="thin">
        <color indexed="64"/>
      </bottom>
      <diagonal/>
    </border>
    <border>
      <left style="double">
        <color auto="1"/>
      </left>
      <right/>
      <top/>
      <bottom/>
      <diagonal/>
    </border>
    <border>
      <left style="double">
        <color indexed="64"/>
      </left>
      <right style="thin">
        <color indexed="64"/>
      </right>
      <top style="double">
        <color indexed="64"/>
      </top>
      <bottom style="thin">
        <color indexed="64"/>
      </bottom>
      <diagonal/>
    </border>
    <border>
      <left style="thin">
        <color theme="0"/>
      </left>
      <right style="thin">
        <color theme="0"/>
      </right>
      <top style="thin">
        <color theme="0"/>
      </top>
      <bottom style="thin">
        <color theme="0"/>
      </bottom>
      <diagonal/>
    </border>
    <border>
      <left style="thin">
        <color auto="1"/>
      </left>
      <right style="thin">
        <color indexed="64"/>
      </right>
      <top/>
      <bottom/>
      <diagonal/>
    </border>
    <border>
      <left style="thin">
        <color indexed="64"/>
      </left>
      <right/>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right style="thin">
        <color indexed="64"/>
      </right>
      <top style="double">
        <color indexed="64"/>
      </top>
      <bottom style="thin">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double">
        <color auto="1"/>
      </right>
      <top/>
      <bottom style="thin">
        <color indexed="8"/>
      </bottom>
      <diagonal/>
    </border>
    <border>
      <left style="thin">
        <color auto="1"/>
      </left>
      <right style="thin">
        <color indexed="64"/>
      </right>
      <top style="thin">
        <color auto="1"/>
      </top>
      <bottom/>
      <diagonal/>
    </border>
    <border>
      <left style="thin">
        <color auto="1"/>
      </left>
      <right style="double">
        <color auto="1"/>
      </right>
      <top style="thin">
        <color auto="1"/>
      </top>
      <bottom/>
      <diagonal/>
    </border>
    <border>
      <left style="thin">
        <color indexed="8"/>
      </left>
      <right/>
      <top style="double">
        <color auto="1"/>
      </top>
      <bottom style="thin">
        <color indexed="64"/>
      </bottom>
      <diagonal/>
    </border>
    <border>
      <left style="thin">
        <color indexed="8"/>
      </left>
      <right style="double">
        <color auto="1"/>
      </right>
      <top style="double">
        <color auto="1"/>
      </top>
      <bottom style="thin">
        <color indexed="64"/>
      </bottom>
      <diagonal/>
    </border>
    <border>
      <left style="double">
        <color auto="1"/>
      </left>
      <right/>
      <top style="double">
        <color auto="1"/>
      </top>
      <bottom/>
      <diagonal/>
    </border>
    <border>
      <left style="double">
        <color auto="1"/>
      </left>
      <right/>
      <top/>
      <bottom style="thin">
        <color indexed="8"/>
      </bottom>
      <diagonal/>
    </border>
    <border>
      <left style="thin">
        <color auto="1"/>
      </left>
      <right/>
      <top style="thin">
        <color auto="1"/>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double">
        <color indexed="64"/>
      </left>
      <right style="thin">
        <color indexed="64"/>
      </right>
      <top style="double">
        <color indexed="64"/>
      </top>
      <bottom/>
      <diagonal/>
    </border>
    <border>
      <left/>
      <right/>
      <top style="thin">
        <color indexed="64"/>
      </top>
      <bottom/>
      <diagonal/>
    </border>
    <border>
      <left style="thin">
        <color indexed="64"/>
      </left>
      <right/>
      <top/>
      <bottom/>
      <diagonal/>
    </border>
    <border>
      <left style="thin">
        <color indexed="64"/>
      </left>
      <right/>
      <top style="double">
        <color auto="1"/>
      </top>
      <bottom style="thin">
        <color indexed="64"/>
      </bottom>
      <diagonal/>
    </border>
    <border>
      <left style="thin">
        <color auto="1"/>
      </left>
      <right style="double">
        <color auto="1"/>
      </right>
      <top style="thin">
        <color auto="1"/>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hair">
        <color indexed="64"/>
      </top>
      <bottom style="double">
        <color auto="1"/>
      </bottom>
      <diagonal/>
    </border>
    <border>
      <left/>
      <right style="thin">
        <color indexed="64"/>
      </right>
      <top/>
      <bottom style="double">
        <color auto="1"/>
      </bottom>
      <diagonal/>
    </border>
    <border>
      <left/>
      <right/>
      <top/>
      <bottom style="double">
        <color indexed="64"/>
      </bottom>
      <diagonal/>
    </border>
    <border>
      <left/>
      <right style="double">
        <color auto="1"/>
      </right>
      <top style="double">
        <color auto="1"/>
      </top>
      <bottom/>
      <diagonal/>
    </border>
    <border>
      <left/>
      <right style="double">
        <color auto="1"/>
      </right>
      <top/>
      <bottom style="double">
        <color indexed="64"/>
      </bottom>
      <diagonal/>
    </border>
    <border>
      <left style="thin">
        <color auto="1"/>
      </left>
      <right style="double">
        <color auto="1"/>
      </right>
      <top style="thin">
        <color auto="1"/>
      </top>
      <bottom/>
      <diagonal/>
    </border>
    <border>
      <left style="thin">
        <color auto="1"/>
      </left>
      <right style="double">
        <color auto="1"/>
      </right>
      <top/>
      <bottom style="thin">
        <color indexed="64"/>
      </bottom>
      <diagonal/>
    </border>
    <border>
      <left style="thin">
        <color auto="1"/>
      </left>
      <right style="double">
        <color auto="1"/>
      </right>
      <top style="thin">
        <color auto="1"/>
      </top>
      <bottom style="hair">
        <color auto="1"/>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auto="1"/>
      </left>
      <right style="thin">
        <color indexed="64"/>
      </right>
      <top style="thin">
        <color auto="1"/>
      </top>
      <bottom style="hair">
        <color auto="1"/>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hair">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auto="1"/>
      </left>
      <right style="double">
        <color auto="1"/>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bottom style="double">
        <color auto="1"/>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double">
        <color indexed="64"/>
      </right>
      <top/>
      <bottom/>
      <diagonal/>
    </border>
    <border>
      <left style="double">
        <color auto="1"/>
      </left>
      <right style="thin">
        <color auto="1"/>
      </right>
      <top style="thin">
        <color indexed="64"/>
      </top>
      <bottom style="medium">
        <color indexed="64"/>
      </bottom>
      <diagonal/>
    </border>
    <border>
      <left style="thin">
        <color indexed="64"/>
      </left>
      <right style="double">
        <color auto="1"/>
      </right>
      <top style="thin">
        <color indexed="64"/>
      </top>
      <bottom style="double">
        <color auto="1"/>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double">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top style="hair">
        <color indexed="8"/>
      </top>
      <bottom style="thin">
        <color indexed="8"/>
      </bottom>
      <diagonal/>
    </border>
    <border>
      <left/>
      <right/>
      <top style="thin">
        <color indexed="8"/>
      </top>
      <bottom style="thin">
        <color indexed="64"/>
      </bottom>
      <diagonal/>
    </border>
    <border>
      <left/>
      <right/>
      <top style="thin">
        <color indexed="64"/>
      </top>
      <bottom style="thin">
        <color indexed="8"/>
      </bottom>
      <diagonal/>
    </border>
    <border>
      <left/>
      <right/>
      <top style="hair">
        <color auto="1"/>
      </top>
      <bottom style="thin">
        <color indexed="64"/>
      </bottom>
      <diagonal/>
    </border>
    <border>
      <left style="thin">
        <color indexed="64"/>
      </left>
      <right/>
      <top style="thin">
        <color indexed="64"/>
      </top>
      <bottom/>
      <diagonal/>
    </border>
    <border>
      <left style="thin">
        <color indexed="64"/>
      </left>
      <right/>
      <top style="hair">
        <color indexed="64"/>
      </top>
      <bottom/>
      <diagonal/>
    </border>
    <border>
      <left style="double">
        <color auto="1"/>
      </left>
      <right style="double">
        <color auto="1"/>
      </right>
      <top/>
      <bottom/>
      <diagonal/>
    </border>
    <border>
      <left/>
      <right/>
      <top style="thin">
        <color indexed="64"/>
      </top>
      <bottom style="hair">
        <color indexed="64"/>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hair">
        <color indexed="64"/>
      </top>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top style="hair">
        <color auto="1"/>
      </top>
      <bottom style="hair">
        <color auto="1"/>
      </bottom>
      <diagonal/>
    </border>
    <border>
      <left style="thin">
        <color indexed="64"/>
      </left>
      <right style="thin">
        <color indexed="64"/>
      </right>
      <top style="hair">
        <color auto="1"/>
      </top>
      <bottom style="thin">
        <color indexed="64"/>
      </bottom>
      <diagonal/>
    </border>
    <border>
      <left style="thin">
        <color indexed="64"/>
      </left>
      <right style="double">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thin">
        <color auto="1"/>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double">
        <color indexed="64"/>
      </right>
      <top style="hair">
        <color indexed="64"/>
      </top>
      <bottom style="thin">
        <color indexed="64"/>
      </bottom>
      <diagonal/>
    </border>
    <border>
      <left style="thin">
        <color auto="1"/>
      </left>
      <right/>
      <top style="hair">
        <color auto="1"/>
      </top>
      <bottom style="thin">
        <color indexed="64"/>
      </bottom>
      <diagonal/>
    </border>
    <border>
      <left/>
      <right style="thin">
        <color auto="1"/>
      </right>
      <top style="hair">
        <color auto="1"/>
      </top>
      <bottom style="thin">
        <color auto="1"/>
      </bottom>
      <diagonal/>
    </border>
    <border>
      <left/>
      <right/>
      <top style="thin">
        <color indexed="64"/>
      </top>
      <bottom/>
      <diagonal/>
    </border>
    <border>
      <left style="thin">
        <color auto="1"/>
      </left>
      <right/>
      <top style="thin">
        <color auto="1"/>
      </top>
      <bottom style="thin">
        <color indexed="64"/>
      </bottom>
      <diagonal/>
    </border>
    <border>
      <left style="thin">
        <color indexed="64"/>
      </left>
      <right/>
      <top style="thin">
        <color indexed="64"/>
      </top>
      <bottom style="medium">
        <color indexed="64"/>
      </bottom>
      <diagonal/>
    </border>
    <border>
      <left style="thin">
        <color auto="1"/>
      </left>
      <right style="double">
        <color auto="1"/>
      </right>
      <top style="hair">
        <color indexed="64"/>
      </top>
      <bottom style="hair">
        <color indexed="64"/>
      </bottom>
      <diagonal/>
    </border>
    <border>
      <left style="thin">
        <color indexed="64"/>
      </left>
      <right style="thin">
        <color auto="1"/>
      </right>
      <top style="hair">
        <color auto="1"/>
      </top>
      <bottom style="hair">
        <color indexed="64"/>
      </bottom>
      <diagonal/>
    </border>
    <border>
      <left style="thin">
        <color auto="1"/>
      </left>
      <right style="thin">
        <color indexed="64"/>
      </right>
      <top style="thin">
        <color auto="1"/>
      </top>
      <bottom/>
      <diagonal/>
    </border>
    <border>
      <left style="double">
        <color indexed="64"/>
      </left>
      <right/>
      <top style="hair">
        <color indexed="64"/>
      </top>
      <bottom style="medium">
        <color indexed="64"/>
      </bottom>
      <diagonal/>
    </border>
    <border>
      <left style="double">
        <color indexed="64"/>
      </left>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diagonal/>
    </border>
    <border>
      <left style="double">
        <color indexed="64"/>
      </left>
      <right style="thin">
        <color indexed="64"/>
      </right>
      <top style="thin">
        <color auto="1"/>
      </top>
      <bottom/>
      <diagonal/>
    </border>
    <border>
      <left style="double">
        <color indexed="64"/>
      </left>
      <right style="thin">
        <color indexed="64"/>
      </right>
      <top style="thin">
        <color auto="1"/>
      </top>
      <bottom style="thin">
        <color indexed="64"/>
      </bottom>
      <diagonal/>
    </border>
    <border>
      <left style="thin">
        <color indexed="64"/>
      </left>
      <right style="double">
        <color indexed="64"/>
      </right>
      <top style="medium">
        <color indexed="64"/>
      </top>
      <bottom style="hair">
        <color indexed="64"/>
      </bottom>
      <diagonal/>
    </border>
    <border>
      <left style="double">
        <color indexed="64"/>
      </left>
      <right/>
      <top style="thin">
        <color auto="1"/>
      </top>
      <bottom style="thin">
        <color indexed="64"/>
      </bottom>
      <diagonal/>
    </border>
    <border>
      <left style="double">
        <color indexed="64"/>
      </left>
      <right/>
      <top style="hair">
        <color auto="1"/>
      </top>
      <bottom style="thin">
        <color indexed="64"/>
      </bottom>
      <diagonal/>
    </border>
    <border>
      <left style="double">
        <color indexed="64"/>
      </left>
      <right style="thin">
        <color indexed="64"/>
      </right>
      <top style="hair">
        <color indexed="64"/>
      </top>
      <bottom style="medium">
        <color indexed="64"/>
      </bottom>
      <diagonal/>
    </border>
    <border>
      <left style="thin">
        <color indexed="64"/>
      </left>
      <right style="double">
        <color indexed="64"/>
      </right>
      <top style="medium">
        <color indexed="64"/>
      </top>
      <bottom/>
      <diagonal/>
    </border>
    <border>
      <left style="double">
        <color indexed="64"/>
      </left>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top/>
      <bottom style="thin">
        <color theme="0"/>
      </bottom>
      <diagonal/>
    </border>
    <border>
      <left style="thin">
        <color theme="0"/>
      </left>
      <right/>
      <top style="thin">
        <color theme="0"/>
      </top>
      <bottom style="thin">
        <color theme="0"/>
      </bottom>
      <diagonal/>
    </border>
    <border>
      <left/>
      <right/>
      <top style="thin">
        <color indexed="64"/>
      </top>
      <bottom style="thin">
        <color indexed="64"/>
      </bottom>
      <diagonal/>
    </border>
    <border>
      <left/>
      <right/>
      <top style="thin">
        <color theme="0"/>
      </top>
      <bottom style="thin">
        <color theme="0"/>
      </bottom>
      <diagonal/>
    </border>
    <border>
      <left style="thin">
        <color theme="0"/>
      </left>
      <right style="thin">
        <color theme="0"/>
      </right>
      <top/>
      <bottom/>
      <diagonal/>
    </border>
    <border>
      <left style="thin">
        <color theme="0"/>
      </left>
      <right/>
      <top/>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auto="1"/>
      </left>
      <right style="hair">
        <color indexed="64"/>
      </right>
      <top/>
      <bottom style="hair">
        <color indexed="64"/>
      </bottom>
      <diagonal/>
    </border>
    <border>
      <left/>
      <right style="double">
        <color indexed="64"/>
      </right>
      <top style="thin">
        <color indexed="64"/>
      </top>
      <bottom/>
      <diagonal/>
    </border>
    <border>
      <left/>
      <right/>
      <top/>
      <bottom style="thin">
        <color auto="1"/>
      </bottom>
      <diagonal/>
    </border>
    <border>
      <left style="hair">
        <color indexed="64"/>
      </left>
      <right/>
      <top/>
      <bottom style="hair">
        <color indexed="64"/>
      </bottom>
      <diagonal/>
    </border>
    <border>
      <left style="thin">
        <color indexed="64"/>
      </left>
      <right/>
      <top style="hair">
        <color indexed="64"/>
      </top>
      <bottom style="double">
        <color indexed="64"/>
      </bottom>
      <diagonal/>
    </border>
    <border>
      <left style="thin">
        <color indexed="64"/>
      </left>
      <right style="thin">
        <color indexed="64"/>
      </right>
      <top style="double">
        <color indexed="64"/>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double">
        <color indexed="64"/>
      </bottom>
      <diagonal/>
    </border>
    <border>
      <left style="thin">
        <color indexed="64"/>
      </left>
      <right style="double">
        <color auto="1"/>
      </right>
      <top style="hair">
        <color indexed="64"/>
      </top>
      <bottom style="double">
        <color indexed="64"/>
      </bottom>
      <diagonal/>
    </border>
    <border>
      <left style="thin">
        <color indexed="64"/>
      </left>
      <right/>
      <top style="thin">
        <color indexed="64"/>
      </top>
      <bottom/>
      <diagonal/>
    </border>
    <border>
      <left style="thin">
        <color auto="1"/>
      </left>
      <right style="thin">
        <color indexed="64"/>
      </right>
      <top/>
      <bottom/>
      <diagonal/>
    </border>
    <border>
      <left style="thin">
        <color indexed="64"/>
      </left>
      <right/>
      <top/>
      <bottom/>
      <diagonal/>
    </border>
    <border>
      <left style="double">
        <color auto="1"/>
      </left>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auto="1"/>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auto="1"/>
      </top>
      <bottom style="medium">
        <color indexed="64"/>
      </bottom>
      <diagonal/>
    </border>
    <border>
      <left style="thin">
        <color indexed="64"/>
      </left>
      <right style="double">
        <color indexed="64"/>
      </right>
      <top style="thin">
        <color auto="1"/>
      </top>
      <bottom style="medium">
        <color indexed="64"/>
      </bottom>
      <diagonal/>
    </border>
    <border>
      <left/>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double">
        <color indexed="64"/>
      </left>
      <right style="thin">
        <color indexed="64"/>
      </right>
      <top style="hair">
        <color auto="1"/>
      </top>
      <bottom style="thin">
        <color indexed="64"/>
      </bottom>
      <diagonal/>
    </border>
    <border>
      <left style="thin">
        <color indexed="64"/>
      </left>
      <right style="double">
        <color indexed="64"/>
      </right>
      <top style="thin">
        <color auto="1"/>
      </top>
      <bottom/>
      <diagonal/>
    </border>
    <border>
      <left/>
      <right style="thin">
        <color auto="1"/>
      </right>
      <top style="hair">
        <color auto="1"/>
      </top>
      <bottom style="double">
        <color indexed="64"/>
      </bottom>
      <diagonal/>
    </border>
    <border>
      <left style="double">
        <color indexed="64"/>
      </left>
      <right style="thin">
        <color indexed="64"/>
      </right>
      <top style="hair">
        <color indexed="64"/>
      </top>
      <bottom/>
      <diagonal/>
    </border>
    <border>
      <left/>
      <right style="thin">
        <color indexed="64"/>
      </right>
      <top style="thin">
        <color indexed="64"/>
      </top>
      <bottom style="hair">
        <color auto="1"/>
      </bottom>
      <diagonal/>
    </border>
    <border>
      <left style="thin">
        <color indexed="64"/>
      </left>
      <right/>
      <top style="double">
        <color auto="1"/>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hair">
        <color indexed="64"/>
      </top>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hair">
        <color indexed="64"/>
      </top>
      <bottom/>
      <diagonal/>
    </border>
    <border>
      <left/>
      <right/>
      <top style="thin">
        <color indexed="64"/>
      </top>
      <bottom/>
      <diagonal/>
    </border>
    <border>
      <left style="thin">
        <color indexed="8"/>
      </left>
      <right style="thin">
        <color indexed="64"/>
      </right>
      <top style="thin">
        <color indexed="64"/>
      </top>
      <bottom style="thin">
        <color indexed="64"/>
      </bottom>
      <diagonal/>
    </border>
    <border>
      <left/>
      <right style="double">
        <color auto="1"/>
      </right>
      <top style="thin">
        <color indexed="8"/>
      </top>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diagonal/>
    </border>
    <border>
      <left/>
      <right/>
      <top style="thin">
        <color indexed="64"/>
      </top>
      <bottom style="thin">
        <color indexed="64"/>
      </bottom>
      <diagonal/>
    </border>
    <border>
      <left style="double">
        <color indexed="64"/>
      </left>
      <right/>
      <top style="hair">
        <color indexed="64"/>
      </top>
      <bottom style="dotted">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double">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double">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style="thin">
        <color indexed="8"/>
      </left>
      <right/>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8"/>
      </top>
      <bottom/>
      <diagonal/>
    </border>
    <border>
      <left/>
      <right style="thin">
        <color indexed="8"/>
      </right>
      <top style="thin">
        <color indexed="64"/>
      </top>
      <bottom style="double">
        <color indexed="64"/>
      </bottom>
      <diagonal/>
    </border>
    <border>
      <left style="thin">
        <color indexed="8"/>
      </left>
      <right style="thin">
        <color indexed="64"/>
      </right>
      <top style="thin">
        <color indexed="64"/>
      </top>
      <bottom style="double">
        <color indexed="64"/>
      </bottom>
      <diagonal/>
    </border>
    <border>
      <left style="thin">
        <color auto="1"/>
      </left>
      <right/>
      <top/>
      <bottom style="thin">
        <color indexed="64"/>
      </bottom>
      <diagonal/>
    </border>
    <border>
      <left style="thin">
        <color indexed="64"/>
      </left>
      <right style="thin">
        <color auto="1"/>
      </right>
      <top/>
      <bottom style="hair">
        <color indexed="64"/>
      </bottom>
      <diagonal/>
    </border>
    <border>
      <left style="hair">
        <color auto="1"/>
      </left>
      <right style="thin">
        <color indexed="64"/>
      </right>
      <top style="hair">
        <color indexed="64"/>
      </top>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hair">
        <color indexed="64"/>
      </right>
      <top/>
      <bottom/>
      <diagonal/>
    </border>
    <border>
      <left style="hair">
        <color indexed="64"/>
      </left>
      <right style="hair">
        <color indexed="64"/>
      </right>
      <top/>
      <bottom/>
      <diagonal/>
    </border>
    <border>
      <left/>
      <right/>
      <top style="hair">
        <color auto="1"/>
      </top>
      <bottom style="dotted">
        <color indexed="64"/>
      </bottom>
      <diagonal/>
    </border>
    <border>
      <left style="hair">
        <color indexed="64"/>
      </left>
      <right/>
      <top/>
      <bottom/>
      <diagonal/>
    </border>
    <border>
      <left style="thin">
        <color auto="1"/>
      </left>
      <right/>
      <top style="thin">
        <color auto="1"/>
      </top>
      <bottom style="thin">
        <color indexed="64"/>
      </bottom>
      <diagonal/>
    </border>
    <border>
      <left style="thin">
        <color auto="1"/>
      </left>
      <right style="double">
        <color auto="1"/>
      </right>
      <top style="thin">
        <color auto="1"/>
      </top>
      <bottom style="hair">
        <color auto="1"/>
      </bottom>
      <diagonal/>
    </border>
    <border>
      <left/>
      <right style="double">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auto="1"/>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auto="1"/>
      </left>
      <right style="double">
        <color auto="1"/>
      </right>
      <top style="thin">
        <color auto="1"/>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right/>
      <top style="thin">
        <color indexed="8"/>
      </top>
      <bottom/>
      <diagonal/>
    </border>
    <border>
      <left style="thin">
        <color auto="1"/>
      </left>
      <right/>
      <top style="thin">
        <color auto="1"/>
      </top>
      <bottom style="thin">
        <color indexed="64"/>
      </bottom>
      <diagonal/>
    </border>
    <border>
      <left/>
      <right/>
      <top style="thin">
        <color indexed="64"/>
      </top>
      <bottom style="thin">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auto="1"/>
      </right>
      <top/>
      <bottom/>
      <diagonal/>
    </border>
    <border>
      <left/>
      <right style="thin">
        <color indexed="64"/>
      </right>
      <top style="thin">
        <color indexed="64"/>
      </top>
      <bottom style="thin">
        <color indexed="64"/>
      </bottom>
      <diagonal/>
    </border>
    <border>
      <left style="thin">
        <color auto="1"/>
      </left>
      <right style="double">
        <color auto="1"/>
      </right>
      <top style="thin">
        <color indexed="64"/>
      </top>
      <bottom style="thin">
        <color indexed="64"/>
      </bottom>
      <diagonal/>
    </border>
    <border>
      <left style="thin">
        <color auto="1"/>
      </left>
      <right style="thin">
        <color indexed="64"/>
      </right>
      <top style="hair">
        <color indexed="64"/>
      </top>
      <bottom style="hair">
        <color auto="1"/>
      </bottom>
      <diagonal/>
    </border>
    <border>
      <left style="thin">
        <color indexed="64"/>
      </left>
      <right style="thin">
        <color indexed="64"/>
      </right>
      <top/>
      <bottom style="thin">
        <color indexed="64"/>
      </bottom>
      <diagonal/>
    </border>
    <border>
      <left/>
      <right/>
      <top style="thin">
        <color indexed="8"/>
      </top>
      <bottom style="thin">
        <color indexed="8"/>
      </bottom>
      <diagonal/>
    </border>
    <border>
      <left/>
      <right/>
      <top style="thin">
        <color indexed="64"/>
      </top>
      <bottom/>
      <diagonal/>
    </border>
    <border>
      <left/>
      <right/>
      <top style="thin">
        <color indexed="8"/>
      </top>
      <bottom style="thin">
        <color indexed="64"/>
      </bottom>
      <diagonal/>
    </border>
    <border>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auto="1"/>
      </left>
      <right style="double">
        <color auto="1"/>
      </right>
      <top style="hair">
        <color indexed="64"/>
      </top>
      <bottom style="hair">
        <color indexed="64"/>
      </bottom>
      <diagonal/>
    </border>
    <border>
      <left style="double">
        <color indexed="64"/>
      </left>
      <right/>
      <top style="thin">
        <color auto="1"/>
      </top>
      <bottom style="thin">
        <color indexed="64"/>
      </bottom>
      <diagonal/>
    </border>
    <border>
      <left style="double">
        <color auto="1"/>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auto="1"/>
      </left>
      <right style="thin">
        <color indexed="64"/>
      </right>
      <top style="hair">
        <color indexed="64"/>
      </top>
      <bottom/>
      <diagonal/>
    </border>
    <border>
      <left style="thin">
        <color indexed="64"/>
      </left>
      <right style="double">
        <color indexed="64"/>
      </right>
      <top style="thin">
        <color indexed="64"/>
      </top>
      <bottom style="hair">
        <color indexed="64"/>
      </bottom>
      <diagonal/>
    </border>
    <border>
      <left style="double">
        <color auto="1"/>
      </left>
      <right style="thin">
        <color indexed="64"/>
      </right>
      <top style="thin">
        <color indexed="64"/>
      </top>
      <bottom style="hair">
        <color auto="1"/>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top style="hair">
        <color indexed="64"/>
      </top>
      <bottom/>
      <diagonal/>
    </border>
    <border>
      <left style="double">
        <color auto="1"/>
      </left>
      <right style="thin">
        <color indexed="64"/>
      </right>
      <top style="thin">
        <color auto="1"/>
      </top>
      <bottom style="thin">
        <color indexed="64"/>
      </bottom>
      <diagonal/>
    </border>
    <border>
      <left style="thin">
        <color auto="1"/>
      </left>
      <right style="double">
        <color auto="1"/>
      </right>
      <top/>
      <bottom style="thin">
        <color indexed="64"/>
      </bottom>
      <diagonal/>
    </border>
    <border>
      <left style="thin">
        <color indexed="64"/>
      </left>
      <right style="double">
        <color indexed="64"/>
      </right>
      <top style="thin">
        <color indexed="64"/>
      </top>
      <bottom/>
      <diagonal/>
    </border>
    <border>
      <left style="double">
        <color auto="1"/>
      </left>
      <right style="thin">
        <color indexed="64"/>
      </right>
      <top style="double">
        <color auto="1"/>
      </top>
      <bottom style="thin">
        <color indexed="64"/>
      </bottom>
      <diagonal/>
    </border>
    <border>
      <left/>
      <right style="thin">
        <color indexed="64"/>
      </right>
      <top style="thin">
        <color indexed="64"/>
      </top>
      <bottom/>
      <diagonal/>
    </border>
    <border>
      <left style="thin">
        <color indexed="64"/>
      </left>
      <right style="thin">
        <color indexed="64"/>
      </right>
      <top style="hair">
        <color indexed="64"/>
      </top>
      <bottom style="dotted">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8"/>
      </top>
      <bottom style="thin">
        <color indexed="8"/>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auto="1"/>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style="double">
        <color indexed="64"/>
      </left>
      <right style="double">
        <color indexed="64"/>
      </right>
      <top style="double">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auto="1"/>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thin">
        <color auto="1"/>
      </left>
      <right/>
      <top/>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indexed="8"/>
      </top>
      <bottom style="thin">
        <color indexed="8"/>
      </bottom>
      <diagonal/>
    </border>
    <border>
      <left style="thin">
        <color indexed="64"/>
      </left>
      <right style="thin">
        <color indexed="64"/>
      </right>
      <top style="thin">
        <color indexed="8"/>
      </top>
      <bottom/>
      <diagonal/>
    </border>
    <border>
      <left style="thin">
        <color indexed="64"/>
      </left>
      <right style="double">
        <color indexed="64"/>
      </right>
      <top/>
      <bottom style="thin">
        <color indexed="8"/>
      </bottom>
      <diagonal/>
    </border>
    <border>
      <left style="thin">
        <color indexed="64"/>
      </left>
      <right style="double">
        <color indexed="64"/>
      </right>
      <top style="thin">
        <color indexed="8"/>
      </top>
      <bottom/>
      <diagonal/>
    </border>
    <border>
      <left style="thin">
        <color indexed="64"/>
      </left>
      <right style="double">
        <color indexed="64"/>
      </right>
      <top style="hair">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auto="1"/>
      </left>
      <right/>
      <top style="medium">
        <color indexed="64"/>
      </top>
      <bottom style="medium">
        <color indexed="64"/>
      </bottom>
      <diagonal/>
    </border>
    <border>
      <left/>
      <right style="double">
        <color auto="1"/>
      </right>
      <top style="medium">
        <color indexed="64"/>
      </top>
      <bottom style="medium">
        <color indexed="64"/>
      </bottom>
      <diagonal/>
    </border>
    <border>
      <left style="double">
        <color indexed="64"/>
      </left>
      <right style="thin">
        <color indexed="64"/>
      </right>
      <top style="hair">
        <color indexed="64"/>
      </top>
      <bottom style="double">
        <color indexed="64"/>
      </bottom>
      <diagonal/>
    </border>
    <border>
      <left/>
      <right style="double">
        <color indexed="64"/>
      </right>
      <top style="hair">
        <color indexed="64"/>
      </top>
      <bottom style="double">
        <color indexed="64"/>
      </bottom>
      <diagonal/>
    </border>
    <border>
      <left/>
      <right style="hair">
        <color auto="1"/>
      </right>
      <top style="hair">
        <color auto="1"/>
      </top>
      <bottom style="hair">
        <color auto="1"/>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auto="1"/>
      </left>
      <right style="hair">
        <color auto="1"/>
      </right>
      <top style="hair">
        <color auto="1"/>
      </top>
      <bottom style="thin">
        <color indexed="64"/>
      </bottom>
      <diagonal/>
    </border>
    <border>
      <left style="hair">
        <color indexed="64"/>
      </left>
      <right/>
      <top style="hair">
        <color auto="1"/>
      </top>
      <bottom/>
      <diagonal/>
    </border>
    <border>
      <left/>
      <right style="hair">
        <color auto="1"/>
      </right>
      <top style="hair">
        <color auto="1"/>
      </top>
      <bottom/>
      <diagonal/>
    </border>
    <border>
      <left/>
      <right style="hair">
        <color auto="1"/>
      </right>
      <top/>
      <bottom style="hair">
        <color auto="1"/>
      </bottom>
      <diagonal/>
    </border>
    <border>
      <left style="thin">
        <color indexed="64"/>
      </left>
      <right style="double">
        <color indexed="64"/>
      </right>
      <top style="double">
        <color indexed="64"/>
      </top>
      <bottom style="hair">
        <color auto="1"/>
      </bottom>
      <diagonal/>
    </border>
    <border>
      <left style="thin">
        <color indexed="64"/>
      </left>
      <right style="double">
        <color indexed="64"/>
      </right>
      <top/>
      <bottom style="medium">
        <color indexed="64"/>
      </bottom>
      <diagonal/>
    </border>
    <border>
      <left style="thin">
        <color indexed="64"/>
      </left>
      <right/>
      <top style="thin">
        <color indexed="64"/>
      </top>
      <bottom style="thin">
        <color indexed="64"/>
      </bottom>
      <diagonal/>
    </border>
    <border>
      <left style="double">
        <color auto="1"/>
      </left>
      <right/>
      <top/>
      <bottom style="medium">
        <color indexed="64"/>
      </bottom>
      <diagonal/>
    </border>
    <border>
      <left/>
      <right style="thin">
        <color indexed="64"/>
      </right>
      <top/>
      <bottom style="medium">
        <color indexed="64"/>
      </bottom>
      <diagonal/>
    </border>
    <border>
      <left/>
      <right style="double">
        <color indexed="64"/>
      </right>
      <top style="double">
        <color indexed="64"/>
      </top>
      <bottom style="double">
        <color indexed="64"/>
      </bottom>
      <diagonal/>
    </border>
    <border>
      <left style="thin">
        <color indexed="64"/>
      </left>
      <right/>
      <top style="hair">
        <color indexed="64"/>
      </top>
      <bottom style="double">
        <color indexed="64"/>
      </bottom>
      <diagonal/>
    </border>
    <border>
      <left/>
      <right style="double">
        <color indexed="64"/>
      </right>
      <top style="thin">
        <color indexed="64"/>
      </top>
      <bottom style="thin">
        <color indexed="64"/>
      </bottom>
      <diagonal/>
    </border>
  </borders>
  <cellStyleXfs count="530">
    <xf numFmtId="0" fontId="0" fillId="0" borderId="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8" fillId="0" borderId="0"/>
    <xf numFmtId="0" fontId="14" fillId="0" borderId="0"/>
    <xf numFmtId="166"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4" applyNumberFormat="0" applyFill="0" applyAlignment="0" applyProtection="0"/>
    <xf numFmtId="0" fontId="21" fillId="0" borderId="4" applyNumberFormat="0" applyFill="0" applyAlignment="0" applyProtection="0"/>
    <xf numFmtId="0" fontId="18" fillId="0" borderId="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2"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17" fillId="19"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20" borderId="0" applyNumberFormat="0" applyBorder="0" applyAlignment="0" applyProtection="0"/>
    <xf numFmtId="0" fontId="30" fillId="10" borderId="0" applyNumberFormat="0" applyBorder="0" applyAlignment="0" applyProtection="0"/>
    <xf numFmtId="0" fontId="31" fillId="21" borderId="20" applyNumberFormat="0" applyAlignment="0" applyProtection="0"/>
    <xf numFmtId="0" fontId="32" fillId="22" borderId="21" applyNumberFormat="0" applyAlignment="0" applyProtection="0"/>
    <xf numFmtId="164" fontId="14" fillId="0" borderId="0" applyFont="0" applyFill="0" applyBorder="0" applyAlignment="0" applyProtection="0"/>
    <xf numFmtId="0" fontId="33" fillId="0" borderId="0" applyNumberFormat="0" applyFill="0" applyBorder="0" applyAlignment="0" applyProtection="0"/>
    <xf numFmtId="0" fontId="34" fillId="11" borderId="0" applyNumberFormat="0" applyBorder="0" applyAlignment="0" applyProtection="0"/>
    <xf numFmtId="0" fontId="35" fillId="0" borderId="22" applyNumberFormat="0" applyFill="0" applyAlignment="0" applyProtection="0"/>
    <xf numFmtId="0" fontId="36" fillId="0" borderId="23" applyNumberFormat="0" applyFill="0" applyAlignment="0" applyProtection="0"/>
    <xf numFmtId="0" fontId="37" fillId="0" borderId="24" applyNumberFormat="0" applyFill="0" applyAlignment="0" applyProtection="0"/>
    <xf numFmtId="0" fontId="37" fillId="0" borderId="0" applyNumberFormat="0" applyFill="0" applyBorder="0" applyAlignment="0" applyProtection="0"/>
    <xf numFmtId="0" fontId="38" fillId="14" borderId="20" applyNumberFormat="0" applyAlignment="0" applyProtection="0"/>
    <xf numFmtId="0" fontId="39" fillId="0" borderId="25" applyNumberFormat="0" applyFill="0" applyAlignment="0" applyProtection="0"/>
    <xf numFmtId="0" fontId="40" fillId="23" borderId="0" applyNumberFormat="0" applyBorder="0" applyAlignment="0" applyProtection="0"/>
    <xf numFmtId="0" fontId="41" fillId="24" borderId="26" applyNumberFormat="0" applyFont="0" applyAlignment="0" applyProtection="0"/>
    <xf numFmtId="0" fontId="42" fillId="21" borderId="27" applyNumberFormat="0" applyAlignment="0" applyProtection="0"/>
    <xf numFmtId="9" fontId="14"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8" fillId="0" borderId="0"/>
    <xf numFmtId="0" fontId="13" fillId="0" borderId="0"/>
    <xf numFmtId="0" fontId="14"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3" fillId="0" borderId="0"/>
    <xf numFmtId="0" fontId="46" fillId="0" borderId="0"/>
    <xf numFmtId="0" fontId="54" fillId="0" borderId="0"/>
    <xf numFmtId="0" fontId="53" fillId="0" borderId="0" applyNumberFormat="0" applyFill="0" applyBorder="0" applyAlignment="0" applyProtection="0">
      <alignment vertical="top"/>
      <protection locked="0"/>
    </xf>
    <xf numFmtId="16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29" fillId="0" borderId="0" applyFont="0" applyFill="0" applyBorder="0" applyAlignment="0" applyProtection="0"/>
    <xf numFmtId="0" fontId="52" fillId="0" borderId="0">
      <alignment wrapText="1"/>
    </xf>
    <xf numFmtId="0" fontId="51" fillId="0" borderId="1">
      <alignment horizontal="left" wrapText="1" indent="2"/>
    </xf>
    <xf numFmtId="0" fontId="50" fillId="0" borderId="5">
      <alignment horizontal="center"/>
    </xf>
    <xf numFmtId="0" fontId="13" fillId="0" borderId="0"/>
    <xf numFmtId="0" fontId="46" fillId="0" borderId="0"/>
    <xf numFmtId="0" fontId="13" fillId="0" borderId="0"/>
    <xf numFmtId="0" fontId="49" fillId="0" borderId="42">
      <alignment vertical="center" wrapText="1"/>
    </xf>
    <xf numFmtId="0" fontId="46" fillId="0" borderId="0"/>
    <xf numFmtId="0" fontId="46" fillId="0" borderId="0"/>
    <xf numFmtId="0" fontId="55" fillId="0" borderId="39">
      <alignment horizontal="left" wrapText="1" indent="1"/>
    </xf>
    <xf numFmtId="9" fontId="29"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47" fillId="25" borderId="41" applyNumberFormat="0" applyFill="0" applyAlignment="0"/>
    <xf numFmtId="0" fontId="56" fillId="0" borderId="40">
      <alignment horizontal="center"/>
    </xf>
    <xf numFmtId="165" fontId="18" fillId="0" borderId="0" applyFont="0" applyFill="0" applyBorder="0" applyAlignment="0" applyProtection="0"/>
    <xf numFmtId="0" fontId="12" fillId="0" borderId="0"/>
    <xf numFmtId="0" fontId="12" fillId="0" borderId="0"/>
    <xf numFmtId="0" fontId="18" fillId="0" borderId="0"/>
    <xf numFmtId="0" fontId="18" fillId="0" borderId="0"/>
    <xf numFmtId="0" fontId="14" fillId="0" borderId="0"/>
    <xf numFmtId="0" fontId="14" fillId="0" borderId="0"/>
    <xf numFmtId="0" fontId="12" fillId="0" borderId="0"/>
    <xf numFmtId="0" fontId="12" fillId="0" borderId="0"/>
    <xf numFmtId="9" fontId="14" fillId="0" borderId="0" applyFont="0" applyFill="0" applyBorder="0" applyAlignment="0" applyProtection="0"/>
    <xf numFmtId="9" fontId="18" fillId="0" borderId="0" applyFont="0" applyFill="0" applyBorder="0" applyAlignment="0" applyProtection="0"/>
    <xf numFmtId="0" fontId="46" fillId="0" borderId="0" applyNumberFormat="0" applyFont="0" applyBorder="0">
      <alignment horizontal="right"/>
      <protection locked="0"/>
    </xf>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21" borderId="20" applyNumberFormat="0" applyAlignment="0" applyProtection="0"/>
    <xf numFmtId="0" fontId="38" fillId="14" borderId="20" applyNumberFormat="0" applyAlignment="0" applyProtection="0"/>
    <xf numFmtId="0" fontId="19" fillId="24" borderId="26" applyNumberFormat="0" applyFont="0" applyAlignment="0" applyProtection="0"/>
    <xf numFmtId="0" fontId="42" fillId="21" borderId="27" applyNumberFormat="0" applyAlignment="0" applyProtection="0"/>
    <xf numFmtId="0" fontId="21" fillId="0" borderId="4"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8" fillId="0" borderId="0"/>
    <xf numFmtId="0" fontId="18" fillId="0" borderId="0"/>
    <xf numFmtId="0" fontId="18" fillId="0" borderId="0"/>
    <xf numFmtId="0" fontId="14"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31" fillId="21" borderId="20" applyNumberFormat="0" applyAlignment="0" applyProtection="0"/>
    <xf numFmtId="164" fontId="14" fillId="0" borderId="0" applyFont="0" applyFill="0" applyBorder="0" applyAlignment="0" applyProtection="0"/>
    <xf numFmtId="0" fontId="26" fillId="0" borderId="0" applyNumberFormat="0" applyFill="0" applyBorder="0" applyAlignment="0" applyProtection="0">
      <alignment vertical="top"/>
      <protection locked="0"/>
    </xf>
    <xf numFmtId="0" fontId="38" fillId="14" borderId="20"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46" fillId="0" borderId="0"/>
    <xf numFmtId="0" fontId="18" fillId="0" borderId="0"/>
    <xf numFmtId="0" fontId="9" fillId="0" borderId="0"/>
    <xf numFmtId="0" fontId="9" fillId="0" borderId="0"/>
    <xf numFmtId="0" fontId="9" fillId="0" borderId="0"/>
    <xf numFmtId="0" fontId="14" fillId="0" borderId="0"/>
    <xf numFmtId="0" fontId="41" fillId="24" borderId="26" applyNumberFormat="0" applyFont="0" applyAlignment="0" applyProtection="0"/>
    <xf numFmtId="0" fontId="42" fillId="21" borderId="27" applyNumberFormat="0" applyAlignment="0" applyProtection="0"/>
    <xf numFmtId="0" fontId="42" fillId="21" borderId="27" applyNumberFormat="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5" fillId="0" borderId="0"/>
    <xf numFmtId="43" fontId="46" fillId="0" borderId="0" applyFont="0" applyFill="0" applyBorder="0" applyAlignment="0" applyProtection="0"/>
    <xf numFmtId="43" fontId="14" fillId="0" borderId="0" applyFont="0" applyFill="0" applyBorder="0" applyAlignment="0" applyProtection="0"/>
    <xf numFmtId="0" fontId="14" fillId="0" borderId="0"/>
    <xf numFmtId="0" fontId="71" fillId="0" borderId="0" applyNumberFormat="0" applyFill="0" applyBorder="0" applyAlignment="0" applyProtection="0"/>
    <xf numFmtId="0" fontId="19" fillId="0" borderId="0"/>
    <xf numFmtId="0" fontId="4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14" fillId="0" borderId="0" applyFont="0" applyFill="0" applyBorder="0" applyAlignment="0" applyProtection="0"/>
    <xf numFmtId="166" fontId="19" fillId="0" borderId="0"/>
    <xf numFmtId="9" fontId="14"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0" fontId="14" fillId="0" borderId="0"/>
    <xf numFmtId="165" fontId="14" fillId="0" borderId="0" applyFont="0" applyFill="0" applyBorder="0" applyAlignment="0" applyProtection="0"/>
    <xf numFmtId="166" fontId="19" fillId="0" borderId="0"/>
    <xf numFmtId="0" fontId="101" fillId="0" borderId="0"/>
    <xf numFmtId="44" fontId="101" fillId="0" borderId="0" applyFont="0" applyFill="0" applyBorder="0" applyAlignment="0" applyProtection="0"/>
    <xf numFmtId="0" fontId="7" fillId="0" borderId="0"/>
    <xf numFmtId="9" fontId="101" fillId="0" borderId="0" applyFont="0" applyFill="0" applyBorder="0" applyAlignment="0" applyProtection="0"/>
    <xf numFmtId="44" fontId="46" fillId="0" borderId="0" applyFont="0" applyFill="0" applyBorder="0" applyAlignment="0" applyProtection="0"/>
    <xf numFmtId="166" fontId="19" fillId="0" borderId="0"/>
    <xf numFmtId="49" fontId="46" fillId="36" borderId="0" applyBorder="0">
      <alignment horizontal="left"/>
      <protection locked="0"/>
    </xf>
    <xf numFmtId="1" fontId="62" fillId="26" borderId="0" applyNumberFormat="0" applyFont="0" applyBorder="0" applyAlignment="0"/>
    <xf numFmtId="166" fontId="19" fillId="0" borderId="0"/>
    <xf numFmtId="0" fontId="46" fillId="0" borderId="0"/>
    <xf numFmtId="43" fontId="46" fillId="0" borderId="0" applyFont="0" applyFill="0" applyBorder="0" applyAlignment="0" applyProtection="0"/>
    <xf numFmtId="178" fontId="78" fillId="38" borderId="203" applyAlignment="0">
      <protection locked="0"/>
    </xf>
    <xf numFmtId="49" fontId="46" fillId="36" borderId="0" applyBorder="0">
      <alignment horizontal="left"/>
      <protection locked="0"/>
    </xf>
    <xf numFmtId="0" fontId="46" fillId="36" borderId="203" applyNumberFormat="0" applyAlignment="0">
      <alignment horizontal="left"/>
    </xf>
    <xf numFmtId="43" fontId="46" fillId="0" borderId="0" applyFont="0" applyFill="0" applyBorder="0" applyAlignment="0" applyProtection="0"/>
    <xf numFmtId="43" fontId="6" fillId="0" borderId="0" applyFont="0" applyFill="0" applyBorder="0" applyAlignment="0" applyProtection="0"/>
    <xf numFmtId="0" fontId="6" fillId="0" borderId="0"/>
    <xf numFmtId="0" fontId="46" fillId="36" borderId="203" applyNumberFormat="0" applyAlignment="0">
      <alignment horizontal="left"/>
    </xf>
    <xf numFmtId="0" fontId="5" fillId="0" borderId="0"/>
    <xf numFmtId="0" fontId="14" fillId="0" borderId="0"/>
    <xf numFmtId="43" fontId="19" fillId="0" borderId="0" applyFont="0" applyFill="0" applyBorder="0" applyAlignment="0" applyProtection="0"/>
    <xf numFmtId="9" fontId="19" fillId="0" borderId="0" applyFont="0" applyFill="0" applyBorder="0" applyAlignment="0" applyProtection="0"/>
    <xf numFmtId="43" fontId="46" fillId="0" borderId="0" applyFont="0" applyFill="0" applyBorder="0" applyAlignment="0" applyProtection="0"/>
    <xf numFmtId="0" fontId="71" fillId="0" borderId="0" applyNumberFormat="0" applyFill="0" applyBorder="0" applyAlignment="0" applyProtection="0"/>
    <xf numFmtId="43" fontId="14" fillId="0" borderId="0" applyFont="0" applyFill="0" applyBorder="0" applyAlignment="0" applyProtection="0"/>
    <xf numFmtId="0" fontId="46" fillId="0" borderId="0"/>
    <xf numFmtId="0" fontId="46" fillId="0" borderId="0"/>
    <xf numFmtId="0" fontId="46" fillId="0" borderId="0"/>
    <xf numFmtId="0" fontId="129" fillId="42" borderId="0" applyNumberFormat="0" applyBorder="0" applyAlignment="0" applyProtection="0"/>
    <xf numFmtId="0" fontId="31" fillId="21" borderId="301" applyNumberFormat="0" applyAlignment="0" applyProtection="0"/>
    <xf numFmtId="0" fontId="31" fillId="21" borderId="301" applyNumberFormat="0" applyAlignment="0" applyProtection="0"/>
    <xf numFmtId="0" fontId="31" fillId="21" borderId="301" applyNumberFormat="0" applyAlignment="0" applyProtection="0"/>
    <xf numFmtId="0" fontId="31" fillId="21" borderId="301" applyNumberFormat="0" applyAlignment="0" applyProtection="0"/>
    <xf numFmtId="0" fontId="31" fillId="21" borderId="301" applyNumberFormat="0" applyAlignment="0" applyProtection="0"/>
    <xf numFmtId="43" fontId="130"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0" fontId="4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4" fontId="4" fillId="0" borderId="0" applyFont="0" applyFill="0" applyBorder="0" applyAlignment="0" applyProtection="0"/>
    <xf numFmtId="44" fontId="130" fillId="0" borderId="0" applyFont="0" applyFill="0" applyBorder="0" applyAlignment="0" applyProtection="0"/>
    <xf numFmtId="0" fontId="38" fillId="14" borderId="301" applyNumberFormat="0" applyAlignment="0" applyProtection="0"/>
    <xf numFmtId="0" fontId="38" fillId="14" borderId="301" applyNumberFormat="0" applyAlignment="0" applyProtection="0"/>
    <xf numFmtId="0" fontId="38" fillId="14" borderId="301" applyNumberFormat="0" applyAlignment="0" applyProtection="0"/>
    <xf numFmtId="0" fontId="38" fillId="14" borderId="301" applyNumberFormat="0" applyAlignment="0" applyProtection="0"/>
    <xf numFmtId="0" fontId="38" fillId="14" borderId="301"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1" fillId="0" borderId="0"/>
    <xf numFmtId="0" fontId="46" fillId="0" borderId="0"/>
    <xf numFmtId="0" fontId="46"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6"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9" fillId="0" borderId="0"/>
    <xf numFmtId="0" fontId="19" fillId="24" borderId="302" applyNumberFormat="0" applyFont="0" applyAlignment="0" applyProtection="0"/>
    <xf numFmtId="0" fontId="19" fillId="24" borderId="302" applyNumberFormat="0" applyFont="0" applyAlignment="0" applyProtection="0"/>
    <xf numFmtId="0" fontId="19" fillId="24" borderId="302" applyNumberFormat="0" applyFont="0" applyAlignment="0" applyProtection="0"/>
    <xf numFmtId="0" fontId="19" fillId="24" borderId="302" applyNumberFormat="0" applyFont="0" applyAlignment="0" applyProtection="0"/>
    <xf numFmtId="0" fontId="41" fillId="24" borderId="302" applyNumberFormat="0" applyFont="0" applyAlignment="0" applyProtection="0"/>
    <xf numFmtId="0" fontId="42" fillId="21" borderId="303" applyNumberFormat="0" applyAlignment="0" applyProtection="0"/>
    <xf numFmtId="0" fontId="42" fillId="21" borderId="303" applyNumberFormat="0" applyAlignment="0" applyProtection="0"/>
    <xf numFmtId="0" fontId="42" fillId="21" borderId="303" applyNumberFormat="0" applyAlignment="0" applyProtection="0"/>
    <xf numFmtId="0" fontId="42" fillId="21" borderId="303" applyNumberFormat="0" applyAlignment="0" applyProtection="0"/>
    <xf numFmtId="0" fontId="42" fillId="21" borderId="303" applyNumberFormat="0" applyAlignment="0" applyProtection="0"/>
    <xf numFmtId="0" fontId="42" fillId="21" borderId="303" applyNumberFormat="0" applyAlignment="0" applyProtection="0"/>
    <xf numFmtId="40" fontId="132" fillId="25" borderId="0">
      <alignment horizontal="right"/>
    </xf>
    <xf numFmtId="0" fontId="133" fillId="25" borderId="0">
      <alignment horizontal="right"/>
    </xf>
    <xf numFmtId="0" fontId="134" fillId="25" borderId="2"/>
    <xf numFmtId="0" fontId="134" fillId="25" borderId="2"/>
    <xf numFmtId="0" fontId="134" fillId="0" borderId="0" applyBorder="0">
      <alignment horizontal="centerContinuous"/>
    </xf>
    <xf numFmtId="0" fontId="135" fillId="0" borderId="0" applyBorder="0">
      <alignment horizontal="centerContinuous"/>
    </xf>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 fillId="0" borderId="0" applyFont="0" applyFill="0" applyBorder="0" applyAlignment="0" applyProtection="0"/>
    <xf numFmtId="9" fontId="130" fillId="0" borderId="0" applyFont="0" applyFill="0" applyBorder="0" applyAlignment="0" applyProtection="0"/>
    <xf numFmtId="0" fontId="21" fillId="0" borderId="304" applyNumberFormat="0" applyFill="0" applyAlignment="0" applyProtection="0"/>
    <xf numFmtId="0" fontId="21" fillId="0" borderId="304" applyNumberFormat="0" applyFill="0" applyAlignment="0" applyProtection="0"/>
    <xf numFmtId="0" fontId="21" fillId="0" borderId="304" applyNumberFormat="0" applyFill="0" applyAlignment="0" applyProtection="0"/>
    <xf numFmtId="0" fontId="21" fillId="0" borderId="304" applyNumberFormat="0" applyFill="0" applyAlignment="0" applyProtection="0"/>
    <xf numFmtId="0" fontId="21" fillId="0" borderId="304" applyNumberFormat="0" applyFill="0" applyAlignment="0" applyProtection="0"/>
    <xf numFmtId="0" fontId="21" fillId="0" borderId="304" applyNumberFormat="0" applyFill="0" applyAlignment="0" applyProtection="0"/>
    <xf numFmtId="0" fontId="21" fillId="0" borderId="304" applyNumberFormat="0" applyFill="0" applyAlignment="0" applyProtection="0"/>
    <xf numFmtId="0" fontId="21" fillId="0" borderId="304" applyNumberFormat="0" applyFill="0" applyAlignment="0" applyProtection="0"/>
    <xf numFmtId="0" fontId="21" fillId="0" borderId="304" applyNumberFormat="0" applyFill="0" applyAlignment="0" applyProtection="0"/>
    <xf numFmtId="0" fontId="21" fillId="0" borderId="304" applyNumberFormat="0" applyFill="0" applyAlignment="0" applyProtection="0"/>
    <xf numFmtId="0" fontId="21" fillId="0" borderId="304" applyNumberFormat="0" applyFill="0" applyAlignment="0" applyProtection="0"/>
    <xf numFmtId="0" fontId="21" fillId="0" borderId="304" applyNumberFormat="0" applyFill="0" applyAlignment="0" applyProtection="0"/>
    <xf numFmtId="0" fontId="154" fillId="0" borderId="0" applyNumberFormat="0" applyFill="0" applyBorder="0" applyAlignment="0" applyProtection="0"/>
    <xf numFmtId="0" fontId="155" fillId="0" borderId="474" applyNumberFormat="0" applyFill="0" applyAlignment="0" applyProtection="0"/>
    <xf numFmtId="0" fontId="156" fillId="0" borderId="475" applyNumberFormat="0" applyFill="0" applyAlignment="0" applyProtection="0"/>
    <xf numFmtId="0" fontId="157" fillId="0" borderId="476" applyNumberFormat="0" applyFill="0" applyAlignment="0" applyProtection="0"/>
    <xf numFmtId="0" fontId="157" fillId="0" borderId="0" applyNumberFormat="0" applyFill="0" applyBorder="0" applyAlignment="0" applyProtection="0"/>
    <xf numFmtId="0" fontId="158" fillId="44" borderId="0" applyNumberFormat="0" applyBorder="0" applyAlignment="0" applyProtection="0"/>
    <xf numFmtId="0" fontId="159" fillId="45" borderId="0" applyNumberFormat="0" applyBorder="0" applyAlignment="0" applyProtection="0"/>
    <xf numFmtId="0" fontId="160" fillId="46" borderId="0" applyNumberFormat="0" applyBorder="0" applyAlignment="0" applyProtection="0"/>
    <xf numFmtId="0" fontId="161" fillId="47" borderId="477" applyNumberFormat="0" applyAlignment="0" applyProtection="0"/>
    <xf numFmtId="0" fontId="162" fillId="48" borderId="478" applyNumberFormat="0" applyAlignment="0" applyProtection="0"/>
    <xf numFmtId="0" fontId="163" fillId="48" borderId="477" applyNumberFormat="0" applyAlignment="0" applyProtection="0"/>
    <xf numFmtId="0" fontId="164" fillId="0" borderId="479" applyNumberFormat="0" applyFill="0" applyAlignment="0" applyProtection="0"/>
    <xf numFmtId="0" fontId="165" fillId="49" borderId="480" applyNumberFormat="0" applyAlignment="0" applyProtection="0"/>
    <xf numFmtId="0" fontId="166" fillId="0" borderId="0" applyNumberFormat="0" applyFill="0" applyBorder="0" applyAlignment="0" applyProtection="0"/>
    <xf numFmtId="0" fontId="167" fillId="0" borderId="0" applyNumberFormat="0" applyFill="0" applyBorder="0" applyAlignment="0" applyProtection="0"/>
    <xf numFmtId="0" fontId="168" fillId="51" borderId="0" applyNumberFormat="0" applyBorder="0" applyAlignment="0" applyProtection="0"/>
    <xf numFmtId="0" fontId="3" fillId="42" borderId="0" applyNumberFormat="0" applyBorder="0" applyAlignment="0" applyProtection="0"/>
    <xf numFmtId="0" fontId="3" fillId="52" borderId="0" applyNumberFormat="0" applyBorder="0" applyAlignment="0" applyProtection="0"/>
    <xf numFmtId="0" fontId="168" fillId="53" borderId="0" applyNumberFormat="0" applyBorder="0" applyAlignment="0" applyProtection="0"/>
    <xf numFmtId="0" fontId="168" fillId="54"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168" fillId="57" borderId="0" applyNumberFormat="0" applyBorder="0" applyAlignment="0" applyProtection="0"/>
    <xf numFmtId="0" fontId="168" fillId="5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168" fillId="61" borderId="0" applyNumberFormat="0" applyBorder="0" applyAlignment="0" applyProtection="0"/>
    <xf numFmtId="0" fontId="168" fillId="62"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168" fillId="65" borderId="0" applyNumberFormat="0" applyBorder="0" applyAlignment="0" applyProtection="0"/>
    <xf numFmtId="0" fontId="168" fillId="66" borderId="0" applyNumberFormat="0" applyBorder="0" applyAlignment="0" applyProtection="0"/>
    <xf numFmtId="0" fontId="3" fillId="67" borderId="0" applyNumberFormat="0" applyBorder="0" applyAlignment="0" applyProtection="0"/>
    <xf numFmtId="0" fontId="3" fillId="68" borderId="0" applyNumberFormat="0" applyBorder="0" applyAlignment="0" applyProtection="0"/>
    <xf numFmtId="0" fontId="168" fillId="69" borderId="0" applyNumberFormat="0" applyBorder="0" applyAlignment="0" applyProtection="0"/>
    <xf numFmtId="0" fontId="168" fillId="70" borderId="0" applyNumberFormat="0" applyBorder="0" applyAlignment="0" applyProtection="0"/>
    <xf numFmtId="0" fontId="3" fillId="71" borderId="0" applyNumberFormat="0" applyBorder="0" applyAlignment="0" applyProtection="0"/>
    <xf numFmtId="0" fontId="3" fillId="72" borderId="0" applyNumberFormat="0" applyBorder="0" applyAlignment="0" applyProtection="0"/>
    <xf numFmtId="0" fontId="168" fillId="73" borderId="0" applyNumberFormat="0" applyBorder="0" applyAlignment="0" applyProtection="0"/>
    <xf numFmtId="186" fontId="78" fillId="38" borderId="486">
      <protection locked="0"/>
    </xf>
    <xf numFmtId="178" fontId="62" fillId="77" borderId="486"/>
    <xf numFmtId="178" fontId="46" fillId="77" borderId="486"/>
    <xf numFmtId="178" fontId="46" fillId="74" borderId="486" applyAlignment="0"/>
    <xf numFmtId="1" fontId="46" fillId="74" borderId="0"/>
    <xf numFmtId="178" fontId="46" fillId="74" borderId="420" applyAlignment="0"/>
    <xf numFmtId="1" fontId="46" fillId="0" borderId="410" applyBorder="0"/>
    <xf numFmtId="1" fontId="65" fillId="75" borderId="0"/>
    <xf numFmtId="1" fontId="65" fillId="76" borderId="0"/>
    <xf numFmtId="178" fontId="46" fillId="77" borderId="420"/>
    <xf numFmtId="178" fontId="62" fillId="77" borderId="420"/>
    <xf numFmtId="1" fontId="65" fillId="78" borderId="0"/>
    <xf numFmtId="1" fontId="78" fillId="79" borderId="0" applyNumberFormat="0" applyBorder="0" applyProtection="0"/>
    <xf numFmtId="186" fontId="78" fillId="38" borderId="420">
      <protection locked="0"/>
    </xf>
    <xf numFmtId="0" fontId="169" fillId="26" borderId="0">
      <alignment horizontal="center" vertical="center"/>
    </xf>
    <xf numFmtId="0" fontId="46" fillId="76" borderId="2" applyBorder="0">
      <alignment horizontal="left"/>
    </xf>
    <xf numFmtId="178" fontId="78" fillId="38" borderId="420" applyAlignment="0">
      <protection locked="0"/>
    </xf>
    <xf numFmtId="178" fontId="62" fillId="38" borderId="420" applyAlignment="0">
      <protection locked="0"/>
    </xf>
    <xf numFmtId="187" fontId="78" fillId="78" borderId="420">
      <protection locked="0"/>
    </xf>
    <xf numFmtId="0" fontId="3" fillId="0" borderId="0"/>
    <xf numFmtId="2" fontId="46" fillId="0" borderId="410"/>
    <xf numFmtId="1" fontId="65" fillId="77" borderId="420" applyNumberFormat="0"/>
    <xf numFmtId="0" fontId="3" fillId="50" borderId="481" applyNumberFormat="0" applyFont="0" applyAlignment="0" applyProtection="0"/>
    <xf numFmtId="0" fontId="46" fillId="36" borderId="420" applyNumberFormat="0" applyAlignment="0">
      <alignment horizontal="left"/>
    </xf>
    <xf numFmtId="178" fontId="62" fillId="74" borderId="420" applyAlignment="0"/>
    <xf numFmtId="0" fontId="170" fillId="0" borderId="466" applyBorder="0" applyAlignment="0" applyProtection="0">
      <alignment horizontal="center"/>
    </xf>
    <xf numFmtId="49" fontId="150" fillId="0" borderId="0" applyFont="0" applyBorder="0" applyAlignment="0">
      <alignment horizontal="centerContinuous" vertical="center"/>
    </xf>
    <xf numFmtId="49" fontId="46" fillId="27" borderId="0">
      <protection locked="0"/>
    </xf>
    <xf numFmtId="178" fontId="62" fillId="74" borderId="40" applyAlignment="0"/>
    <xf numFmtId="0" fontId="47" fillId="0" borderId="482" applyNumberFormat="0" applyFill="0" applyAlignment="0" applyProtection="0"/>
    <xf numFmtId="1" fontId="62" fillId="0" borderId="0" applyNumberFormat="0" applyFont="0" applyBorder="0" applyAlignment="0">
      <protection locked="0"/>
    </xf>
    <xf numFmtId="178" fontId="78" fillId="38" borderId="486" applyAlignment="0">
      <protection locked="0"/>
    </xf>
    <xf numFmtId="178" fontId="62" fillId="38" borderId="486" applyAlignment="0">
      <protection locked="0"/>
    </xf>
    <xf numFmtId="187" fontId="78" fillId="78" borderId="486">
      <protection locked="0"/>
    </xf>
    <xf numFmtId="1" fontId="65" fillId="77" borderId="486" applyNumberFormat="0"/>
    <xf numFmtId="0" fontId="46" fillId="36" borderId="486" applyNumberFormat="0" applyAlignment="0">
      <alignment horizontal="left"/>
    </xf>
    <xf numFmtId="178" fontId="62" fillId="74" borderId="486" applyAlignment="0"/>
    <xf numFmtId="0" fontId="170" fillId="0" borderId="485" applyBorder="0" applyAlignment="0" applyProtection="0">
      <alignment horizontal="center"/>
    </xf>
    <xf numFmtId="0" fontId="2" fillId="0" borderId="0"/>
    <xf numFmtId="43" fontId="2" fillId="0" borderId="0" applyFont="0" applyFill="0" applyBorder="0" applyAlignment="0" applyProtection="0"/>
    <xf numFmtId="1" fontId="46" fillId="74" borderId="0"/>
    <xf numFmtId="1" fontId="46" fillId="74" borderId="0"/>
    <xf numFmtId="1" fontId="46" fillId="0" borderId="410" applyBorder="0"/>
    <xf numFmtId="1" fontId="65" fillId="75" borderId="0"/>
    <xf numFmtId="1" fontId="65" fillId="76" borderId="0"/>
    <xf numFmtId="43" fontId="2" fillId="0" borderId="0" applyFont="0" applyFill="0" applyBorder="0" applyAlignment="0" applyProtection="0"/>
    <xf numFmtId="44" fontId="46" fillId="0" borderId="0" applyFont="0" applyFill="0" applyBorder="0" applyAlignment="0" applyProtection="0"/>
    <xf numFmtId="1" fontId="65" fillId="78"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46" fillId="0" borderId="0"/>
    <xf numFmtId="0" fontId="46" fillId="0" borderId="0"/>
    <xf numFmtId="0" fontId="2" fillId="0" borderId="0"/>
    <xf numFmtId="0" fontId="2" fillId="0" borderId="0"/>
    <xf numFmtId="0" fontId="2" fillId="0" borderId="0"/>
    <xf numFmtId="0" fontId="2" fillId="0" borderId="0"/>
    <xf numFmtId="0" fontId="2" fillId="0" borderId="0"/>
    <xf numFmtId="2" fontId="46" fillId="0" borderId="410"/>
    <xf numFmtId="1" fontId="65" fillId="77" borderId="486" applyNumberFormat="0"/>
    <xf numFmtId="189" fontId="175" fillId="0" borderId="0" applyFont="0" applyFill="0" applyBorder="0" applyAlignment="0" applyProtection="0"/>
    <xf numFmtId="190" fontId="2" fillId="0" borderId="0"/>
    <xf numFmtId="0" fontId="14" fillId="0" borderId="0"/>
    <xf numFmtId="43" fontId="14"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4" fillId="0" borderId="0" applyFont="0" applyFill="0" applyBorder="0" applyAlignment="0" applyProtection="0"/>
  </cellStyleXfs>
  <cellXfs count="5773">
    <xf numFmtId="0" fontId="0" fillId="0" borderId="0" xfId="0"/>
    <xf numFmtId="0" fontId="0" fillId="0" borderId="0" xfId="0" applyBorder="1"/>
    <xf numFmtId="0" fontId="14" fillId="0" borderId="0" xfId="0" applyFont="1"/>
    <xf numFmtId="0" fontId="25" fillId="0" borderId="0" xfId="0" applyFont="1" applyBorder="1"/>
    <xf numFmtId="0" fontId="24" fillId="0" borderId="0" xfId="0" applyFont="1" applyFill="1" applyBorder="1"/>
    <xf numFmtId="3" fontId="25" fillId="0" borderId="0" xfId="0" applyNumberFormat="1" applyFont="1"/>
    <xf numFmtId="0" fontId="25" fillId="0" borderId="0" xfId="0" applyFont="1" applyFill="1" applyBorder="1"/>
    <xf numFmtId="0" fontId="0" fillId="0" borderId="0" xfId="0"/>
    <xf numFmtId="0" fontId="46" fillId="0" borderId="43" xfId="0" applyFont="1" applyFill="1" applyBorder="1" applyAlignment="1" applyProtection="1">
      <alignment wrapText="1"/>
      <protection locked="0"/>
    </xf>
    <xf numFmtId="170" fontId="0" fillId="0" borderId="0" xfId="0" applyNumberFormat="1"/>
    <xf numFmtId="170" fontId="46" fillId="0" borderId="73" xfId="176" applyNumberFormat="1" applyFill="1" applyBorder="1" applyProtection="1">
      <protection locked="0"/>
    </xf>
    <xf numFmtId="0" fontId="62" fillId="26" borderId="10" xfId="0" applyFont="1" applyFill="1" applyBorder="1" applyProtection="1"/>
    <xf numFmtId="170" fontId="46" fillId="0" borderId="43" xfId="177" applyNumberFormat="1" applyFont="1" applyFill="1" applyBorder="1" applyProtection="1">
      <protection locked="0"/>
    </xf>
    <xf numFmtId="170" fontId="46" fillId="0" borderId="53" xfId="177" applyNumberFormat="1" applyFont="1" applyFill="1" applyBorder="1" applyProtection="1">
      <protection locked="0"/>
    </xf>
    <xf numFmtId="0" fontId="0" fillId="0" borderId="0" xfId="0"/>
    <xf numFmtId="0" fontId="25" fillId="0" borderId="0" xfId="0" applyFont="1"/>
    <xf numFmtId="0" fontId="25" fillId="0" borderId="0" xfId="0" applyFont="1" applyFill="1"/>
    <xf numFmtId="0" fontId="46" fillId="0" borderId="43" xfId="0" applyFont="1" applyFill="1" applyBorder="1" applyProtection="1">
      <protection locked="0"/>
    </xf>
    <xf numFmtId="0" fontId="46" fillId="0" borderId="45" xfId="0" applyFont="1" applyFill="1" applyBorder="1" applyProtection="1">
      <protection locked="0"/>
    </xf>
    <xf numFmtId="0" fontId="46" fillId="0" borderId="53" xfId="0" applyFont="1" applyFill="1" applyBorder="1" applyProtection="1">
      <protection locked="0"/>
    </xf>
    <xf numFmtId="0" fontId="46" fillId="0" borderId="53" xfId="0" applyFont="1" applyFill="1" applyBorder="1" applyAlignment="1" applyProtection="1">
      <alignment wrapText="1"/>
      <protection locked="0"/>
    </xf>
    <xf numFmtId="0" fontId="81" fillId="26" borderId="49" xfId="0" quotePrefix="1" applyFont="1" applyFill="1" applyBorder="1" applyProtection="1"/>
    <xf numFmtId="0" fontId="62" fillId="26" borderId="14" xfId="0" applyFont="1" applyFill="1" applyBorder="1" applyProtection="1"/>
    <xf numFmtId="0" fontId="46" fillId="26" borderId="14" xfId="0" applyFont="1" applyFill="1" applyBorder="1" applyProtection="1"/>
    <xf numFmtId="0" fontId="85" fillId="26" borderId="14" xfId="0" applyFont="1" applyFill="1" applyBorder="1" applyProtection="1"/>
    <xf numFmtId="170" fontId="46" fillId="0" borderId="73" xfId="177" applyNumberFormat="1" applyFont="1" applyFill="1" applyBorder="1" applyProtection="1">
      <protection locked="0"/>
    </xf>
    <xf numFmtId="0" fontId="46" fillId="0" borderId="62" xfId="0" applyFont="1" applyFill="1" applyBorder="1" applyAlignment="1" applyProtection="1">
      <alignment wrapText="1"/>
      <protection locked="0"/>
    </xf>
    <xf numFmtId="170" fontId="46" fillId="0" borderId="44" xfId="177" applyNumberFormat="1" applyFont="1" applyFill="1" applyBorder="1" applyProtection="1">
      <protection locked="0"/>
    </xf>
    <xf numFmtId="170" fontId="62" fillId="30" borderId="53" xfId="177" applyNumberFormat="1" applyFont="1" applyFill="1" applyBorder="1" applyProtection="1"/>
    <xf numFmtId="170" fontId="46" fillId="0" borderId="48" xfId="177" applyNumberFormat="1" applyFont="1" applyFill="1" applyBorder="1" applyProtection="1">
      <protection locked="0"/>
    </xf>
    <xf numFmtId="170" fontId="46" fillId="30" borderId="53" xfId="177" applyNumberFormat="1" applyFont="1" applyFill="1" applyBorder="1" applyProtection="1"/>
    <xf numFmtId="170" fontId="46" fillId="0" borderId="53" xfId="176" applyNumberFormat="1" applyFont="1" applyFill="1" applyBorder="1" applyProtection="1">
      <protection locked="0"/>
    </xf>
    <xf numFmtId="170" fontId="46" fillId="0" borderId="71" xfId="177" applyNumberFormat="1" applyFont="1" applyFill="1" applyBorder="1" applyProtection="1">
      <protection locked="0"/>
    </xf>
    <xf numFmtId="49" fontId="25" fillId="0" borderId="0" xfId="0" applyNumberFormat="1" applyFont="1" applyFill="1" applyAlignment="1">
      <alignment horizontal="right" vertical="top"/>
    </xf>
    <xf numFmtId="0" fontId="46" fillId="0" borderId="44" xfId="0" applyFont="1" applyFill="1" applyBorder="1" applyProtection="1">
      <protection locked="0"/>
    </xf>
    <xf numFmtId="170" fontId="46" fillId="0" borderId="43" xfId="177" applyNumberFormat="1" applyFont="1" applyFill="1" applyBorder="1" applyAlignment="1" applyProtection="1">
      <alignment wrapText="1"/>
      <protection locked="0"/>
    </xf>
    <xf numFmtId="170" fontId="46" fillId="28" borderId="45" xfId="177" applyNumberFormat="1" applyFont="1" applyFill="1" applyBorder="1"/>
    <xf numFmtId="0" fontId="66" fillId="26" borderId="10" xfId="0" applyFont="1" applyFill="1" applyBorder="1" applyProtection="1"/>
    <xf numFmtId="0" fontId="25" fillId="0" borderId="0" xfId="0" quotePrefix="1" applyFont="1" applyAlignment="1">
      <alignment horizontal="left"/>
    </xf>
    <xf numFmtId="0" fontId="27" fillId="0" borderId="0" xfId="0" applyFont="1" applyFill="1" applyAlignment="1">
      <alignment horizontal="left"/>
    </xf>
    <xf numFmtId="0" fontId="23" fillId="0" borderId="0" xfId="0" applyFont="1"/>
    <xf numFmtId="0" fontId="62" fillId="26" borderId="10" xfId="0" applyFont="1" applyFill="1" applyBorder="1" applyAlignment="1">
      <alignment horizontal="center" vertical="center" wrapText="1"/>
    </xf>
    <xf numFmtId="0" fontId="74" fillId="0" borderId="0" xfId="0" applyFont="1" applyFill="1" applyAlignment="1">
      <alignment horizontal="center"/>
    </xf>
    <xf numFmtId="0" fontId="66" fillId="0" borderId="0" xfId="0" applyFont="1" applyFill="1" applyBorder="1" applyAlignment="1">
      <alignment horizontal="right"/>
    </xf>
    <xf numFmtId="49" fontId="25" fillId="0" borderId="0" xfId="0" applyNumberFormat="1" applyFont="1" applyFill="1"/>
    <xf numFmtId="0" fontId="66" fillId="0" borderId="0" xfId="0" quotePrefix="1" applyFont="1" applyFill="1" applyBorder="1" applyAlignment="1">
      <alignment horizontal="right"/>
    </xf>
    <xf numFmtId="14" fontId="25" fillId="0" borderId="0" xfId="0" applyNumberFormat="1" applyFont="1" applyFill="1"/>
    <xf numFmtId="0" fontId="62" fillId="26" borderId="111" xfId="0" applyFont="1" applyFill="1" applyBorder="1" applyAlignment="1" applyProtection="1">
      <alignment horizontal="center" wrapText="1"/>
    </xf>
    <xf numFmtId="0" fontId="62" fillId="26" borderId="100" xfId="0" applyFont="1" applyFill="1" applyBorder="1" applyAlignment="1" applyProtection="1">
      <alignment horizontal="center"/>
    </xf>
    <xf numFmtId="0" fontId="62" fillId="26" borderId="110" xfId="0" applyFont="1" applyFill="1" applyBorder="1" applyProtection="1"/>
    <xf numFmtId="0" fontId="103" fillId="26" borderId="43" xfId="0" applyFont="1" applyFill="1" applyBorder="1" applyAlignment="1">
      <alignment wrapText="1"/>
    </xf>
    <xf numFmtId="0" fontId="103" fillId="26" borderId="47" xfId="0" applyFont="1" applyFill="1" applyBorder="1" applyAlignment="1">
      <alignment horizontal="left" wrapText="1"/>
    </xf>
    <xf numFmtId="38" fontId="46" fillId="0" borderId="48" xfId="0" applyNumberFormat="1" applyFont="1" applyFill="1" applyBorder="1" applyProtection="1">
      <protection locked="0"/>
    </xf>
    <xf numFmtId="38" fontId="46" fillId="0" borderId="53" xfId="0" applyNumberFormat="1" applyFont="1" applyFill="1" applyBorder="1" applyProtection="1">
      <protection locked="0"/>
    </xf>
    <xf numFmtId="0" fontId="62" fillId="26" borderId="120" xfId="0" applyFont="1" applyFill="1" applyBorder="1" applyAlignment="1" applyProtection="1">
      <alignment horizontal="center"/>
    </xf>
    <xf numFmtId="170" fontId="46" fillId="30" borderId="120" xfId="177" applyNumberFormat="1" applyFont="1" applyFill="1" applyBorder="1" applyProtection="1"/>
    <xf numFmtId="0" fontId="46" fillId="0" borderId="120" xfId="0" applyFont="1" applyFill="1" applyBorder="1" applyProtection="1">
      <protection locked="0"/>
    </xf>
    <xf numFmtId="170" fontId="46" fillId="30" borderId="120" xfId="176" applyNumberFormat="1" applyFont="1" applyFill="1" applyBorder="1" applyProtection="1"/>
    <xf numFmtId="0" fontId="62" fillId="26" borderId="120" xfId="0" applyFont="1" applyFill="1" applyBorder="1" applyAlignment="1">
      <alignment horizontal="center" vertical="center" wrapText="1"/>
    </xf>
    <xf numFmtId="0" fontId="62" fillId="26" borderId="120" xfId="0" applyFont="1" applyFill="1" applyBorder="1" applyProtection="1"/>
    <xf numFmtId="0" fontId="62" fillId="26" borderId="123" xfId="0" applyFont="1" applyFill="1" applyBorder="1" applyAlignment="1" applyProtection="1">
      <alignment horizontal="center"/>
    </xf>
    <xf numFmtId="0" fontId="66" fillId="26" borderId="120" xfId="0" applyFont="1" applyFill="1" applyBorder="1" applyProtection="1"/>
    <xf numFmtId="0" fontId="62" fillId="26" borderId="120" xfId="0" applyFont="1" applyFill="1" applyBorder="1" applyAlignment="1">
      <alignment horizontal="center" vertical="center"/>
    </xf>
    <xf numFmtId="170" fontId="62" fillId="26" borderId="121" xfId="177" applyNumberFormat="1" applyFont="1" applyFill="1" applyBorder="1" applyProtection="1"/>
    <xf numFmtId="170" fontId="62" fillId="26" borderId="121" xfId="177" applyNumberFormat="1" applyFont="1" applyFill="1" applyBorder="1" applyAlignment="1" applyProtection="1">
      <alignment horizontal="center"/>
    </xf>
    <xf numFmtId="170" fontId="62" fillId="26" borderId="123" xfId="177" applyNumberFormat="1" applyFont="1" applyFill="1" applyBorder="1" applyAlignment="1" applyProtection="1">
      <alignment horizontal="center"/>
    </xf>
    <xf numFmtId="0" fontId="46" fillId="0" borderId="6" xfId="0" applyFont="1" applyFill="1" applyBorder="1" applyProtection="1">
      <protection locked="0"/>
    </xf>
    <xf numFmtId="0" fontId="62" fillId="26" borderId="120" xfId="0" applyFont="1" applyFill="1" applyBorder="1" applyAlignment="1" applyProtection="1">
      <alignment horizontal="center" vertical="center" wrapText="1"/>
    </xf>
    <xf numFmtId="0" fontId="62" fillId="26" borderId="123" xfId="0" applyFont="1" applyFill="1" applyBorder="1" applyAlignment="1" applyProtection="1">
      <alignment horizontal="center" vertical="center" wrapText="1"/>
    </xf>
    <xf numFmtId="0" fontId="85" fillId="26" borderId="122" xfId="0" applyFont="1" applyFill="1" applyBorder="1" applyProtection="1"/>
    <xf numFmtId="0" fontId="62" fillId="26" borderId="110" xfId="0" applyFont="1" applyFill="1" applyBorder="1" applyAlignment="1" applyProtection="1">
      <alignment horizontal="center" wrapText="1"/>
    </xf>
    <xf numFmtId="0" fontId="25" fillId="0" borderId="0" xfId="0" applyFont="1" applyFill="1" applyBorder="1" applyAlignment="1">
      <alignment horizontal="left"/>
    </xf>
    <xf numFmtId="0" fontId="25" fillId="0" borderId="0" xfId="0" applyFont="1" applyFill="1" applyBorder="1" applyAlignment="1">
      <alignment horizontal="left" wrapText="1"/>
    </xf>
    <xf numFmtId="0" fontId="27" fillId="0" borderId="0" xfId="0" applyFont="1" applyFill="1" applyAlignment="1">
      <alignment horizontal="center"/>
    </xf>
    <xf numFmtId="0" fontId="73" fillId="26" borderId="129" xfId="0" applyFont="1" applyFill="1" applyBorder="1" applyAlignment="1" applyProtection="1">
      <alignment horizontal="center"/>
    </xf>
    <xf numFmtId="0" fontId="62" fillId="26" borderId="128" xfId="0" applyFont="1" applyFill="1" applyBorder="1" applyAlignment="1">
      <alignment horizontal="center" vertical="center"/>
    </xf>
    <xf numFmtId="0" fontId="0" fillId="34" borderId="0" xfId="0" applyFill="1" applyBorder="1"/>
    <xf numFmtId="0" fontId="46" fillId="34" borderId="0" xfId="0" applyFont="1" applyFill="1" applyBorder="1"/>
    <xf numFmtId="0" fontId="46" fillId="34" borderId="0" xfId="0" applyFont="1" applyFill="1" applyBorder="1" applyAlignment="1">
      <alignment horizontal="left"/>
    </xf>
    <xf numFmtId="0" fontId="0" fillId="34" borderId="0" xfId="0" applyFill="1"/>
    <xf numFmtId="0" fontId="46" fillId="34" borderId="0" xfId="0" applyFont="1" applyFill="1"/>
    <xf numFmtId="0" fontId="66" fillId="34" borderId="0" xfId="0" applyFont="1" applyFill="1" applyAlignment="1">
      <alignment horizontal="left"/>
    </xf>
    <xf numFmtId="0" fontId="62" fillId="34" borderId="0" xfId="0" applyFont="1" applyFill="1"/>
    <xf numFmtId="0" fontId="74" fillId="34" borderId="0" xfId="0" quotePrefix="1" applyFont="1" applyFill="1" applyAlignment="1">
      <alignment horizontal="center"/>
    </xf>
    <xf numFmtId="0" fontId="46" fillId="34" borderId="0" xfId="0" quotePrefix="1" applyFont="1" applyFill="1" applyAlignment="1">
      <alignment horizontal="right"/>
    </xf>
    <xf numFmtId="0" fontId="25" fillId="34" borderId="0" xfId="0" applyFont="1" applyFill="1"/>
    <xf numFmtId="0" fontId="22" fillId="34" borderId="0" xfId="0" quotePrefix="1" applyFont="1" applyFill="1" applyAlignment="1">
      <alignment horizontal="right"/>
    </xf>
    <xf numFmtId="0" fontId="66" fillId="34" borderId="0" xfId="0" quotePrefix="1" applyFont="1" applyFill="1" applyAlignment="1">
      <alignment horizontal="center"/>
    </xf>
    <xf numFmtId="0" fontId="62" fillId="34" borderId="0" xfId="0" applyFont="1" applyFill="1" applyAlignment="1"/>
    <xf numFmtId="0" fontId="92" fillId="34" borderId="0" xfId="0" applyFont="1" applyFill="1"/>
    <xf numFmtId="173" fontId="66" fillId="34" borderId="98" xfId="0" quotePrefix="1" applyNumberFormat="1" applyFont="1" applyFill="1" applyBorder="1" applyAlignment="1">
      <alignment horizontal="center"/>
    </xf>
    <xf numFmtId="0" fontId="46" fillId="34" borderId="0" xfId="0" applyFont="1" applyFill="1" applyBorder="1" applyAlignment="1">
      <alignment horizontal="centerContinuous"/>
    </xf>
    <xf numFmtId="0" fontId="46" fillId="34" borderId="0" xfId="0" applyFont="1" applyFill="1" applyAlignment="1">
      <alignment vertical="top"/>
    </xf>
    <xf numFmtId="3" fontId="74" fillId="34" borderId="0" xfId="0" applyNumberFormat="1" applyFont="1" applyFill="1"/>
    <xf numFmtId="0" fontId="74" fillId="34" borderId="0" xfId="0" applyFont="1" applyFill="1"/>
    <xf numFmtId="0" fontId="64" fillId="34" borderId="0" xfId="0" quotePrefix="1" applyFont="1" applyFill="1" applyAlignment="1">
      <alignment horizontal="right"/>
    </xf>
    <xf numFmtId="0" fontId="46" fillId="34" borderId="146" xfId="0" applyFont="1" applyFill="1" applyBorder="1"/>
    <xf numFmtId="0" fontId="65" fillId="34" borderId="0" xfId="0" applyFont="1" applyFill="1" applyBorder="1" applyAlignment="1">
      <alignment horizontal="centerContinuous" vertical="top"/>
    </xf>
    <xf numFmtId="0" fontId="46" fillId="34" borderId="0" xfId="0" applyFont="1" applyFill="1" applyAlignment="1">
      <alignment horizontal="left" vertical="top" wrapText="1"/>
    </xf>
    <xf numFmtId="173" fontId="46" fillId="34" borderId="0" xfId="0" applyNumberFormat="1" applyFont="1" applyFill="1" applyBorder="1" applyAlignment="1">
      <alignment horizontal="left" wrapText="1"/>
    </xf>
    <xf numFmtId="49" fontId="25" fillId="34" borderId="0" xfId="0" applyNumberFormat="1" applyFont="1" applyFill="1" applyAlignment="1">
      <alignment horizontal="center"/>
    </xf>
    <xf numFmtId="0" fontId="66" fillId="34" borderId="0" xfId="0" applyFont="1" applyFill="1"/>
    <xf numFmtId="173" fontId="66" fillId="34" borderId="98" xfId="0" applyNumberFormat="1" applyFont="1" applyFill="1" applyBorder="1"/>
    <xf numFmtId="0" fontId="19" fillId="34" borderId="0" xfId="0" applyFont="1" applyFill="1" applyAlignment="1">
      <alignment horizontal="right"/>
    </xf>
    <xf numFmtId="0" fontId="19" fillId="34" borderId="0" xfId="0" applyFont="1" applyFill="1"/>
    <xf numFmtId="0" fontId="74" fillId="34" borderId="0" xfId="0" applyFont="1" applyFill="1" applyBorder="1"/>
    <xf numFmtId="0" fontId="74" fillId="34" borderId="2" xfId="0" applyFont="1" applyFill="1" applyBorder="1"/>
    <xf numFmtId="0" fontId="66" fillId="34" borderId="0" xfId="0" applyFont="1" applyFill="1" applyBorder="1" applyAlignment="1" applyProtection="1">
      <alignment horizontal="left"/>
    </xf>
    <xf numFmtId="0" fontId="74" fillId="34" borderId="0" xfId="0" applyFont="1" applyFill="1" applyAlignment="1">
      <alignment horizontal="right"/>
    </xf>
    <xf numFmtId="0" fontId="66" fillId="34" borderId="0" xfId="180" applyFont="1" applyFill="1" applyBorder="1" applyAlignment="1">
      <alignment horizontal="left"/>
    </xf>
    <xf numFmtId="0" fontId="25" fillId="34" borderId="0" xfId="0" quotePrefix="1" applyFont="1" applyFill="1" applyAlignment="1">
      <alignment horizontal="left"/>
    </xf>
    <xf numFmtId="49" fontId="25" fillId="34" borderId="0" xfId="0" applyNumberFormat="1" applyFont="1" applyFill="1"/>
    <xf numFmtId="169" fontId="62" fillId="34" borderId="98" xfId="0" applyNumberFormat="1" applyFont="1" applyFill="1" applyBorder="1" applyAlignment="1">
      <alignment horizontal="center" wrapText="1"/>
    </xf>
    <xf numFmtId="0" fontId="73" fillId="26" borderId="110" xfId="0" applyFont="1" applyFill="1" applyBorder="1" applyAlignment="1" applyProtection="1">
      <alignment horizontal="center"/>
    </xf>
    <xf numFmtId="49" fontId="74" fillId="34" borderId="0" xfId="0" applyNumberFormat="1" applyFont="1" applyFill="1" applyAlignment="1">
      <alignment horizontal="center"/>
    </xf>
    <xf numFmtId="0" fontId="74" fillId="34" borderId="0" xfId="0" quotePrefix="1" applyFont="1" applyFill="1" applyAlignment="1">
      <alignment horizontal="right"/>
    </xf>
    <xf numFmtId="0" fontId="22" fillId="34" borderId="0" xfId="0" applyFont="1" applyFill="1" applyAlignment="1">
      <alignment horizontal="right"/>
    </xf>
    <xf numFmtId="49" fontId="76" fillId="34" borderId="0" xfId="0" quotePrefix="1" applyNumberFormat="1" applyFont="1" applyFill="1" applyAlignment="1">
      <alignment horizontal="center"/>
    </xf>
    <xf numFmtId="0" fontId="46" fillId="34" borderId="0" xfId="0" applyFont="1" applyFill="1" applyAlignment="1">
      <alignment horizontal="center"/>
    </xf>
    <xf numFmtId="0" fontId="46" fillId="34" borderId="0" xfId="0" applyFont="1" applyFill="1" applyAlignment="1">
      <alignment wrapText="1"/>
    </xf>
    <xf numFmtId="0" fontId="46" fillId="34" borderId="0" xfId="0" applyFont="1" applyFill="1" applyAlignment="1">
      <alignment horizontal="left"/>
    </xf>
    <xf numFmtId="0" fontId="46" fillId="34" borderId="0" xfId="0" applyFont="1" applyFill="1" applyAlignment="1"/>
    <xf numFmtId="0" fontId="25" fillId="34" borderId="0" xfId="0" applyFont="1" applyFill="1" applyAlignment="1">
      <alignment horizontal="left"/>
    </xf>
    <xf numFmtId="0" fontId="24" fillId="0" borderId="0" xfId="0" applyFont="1" applyAlignment="1">
      <alignment horizontal="left"/>
    </xf>
    <xf numFmtId="0" fontId="24" fillId="34" borderId="0" xfId="0" applyFont="1" applyFill="1" applyAlignment="1">
      <alignment horizontal="right"/>
    </xf>
    <xf numFmtId="49" fontId="94" fillId="34" borderId="0" xfId="0" applyNumberFormat="1" applyFont="1" applyFill="1" applyAlignment="1">
      <alignment horizontal="center"/>
    </xf>
    <xf numFmtId="49" fontId="66" fillId="34" borderId="0" xfId="0" applyNumberFormat="1" applyFont="1" applyFill="1" applyAlignment="1">
      <alignment horizontal="centerContinuous"/>
    </xf>
    <xf numFmtId="49" fontId="66" fillId="34" borderId="0" xfId="0" applyNumberFormat="1" applyFont="1" applyFill="1" applyAlignment="1">
      <alignment horizontal="right"/>
    </xf>
    <xf numFmtId="0" fontId="66" fillId="34" borderId="128" xfId="0" applyFont="1" applyFill="1" applyBorder="1" applyAlignment="1">
      <alignment horizontal="left"/>
    </xf>
    <xf numFmtId="0" fontId="66" fillId="34" borderId="129" xfId="0" applyFont="1" applyFill="1" applyBorder="1" applyAlignment="1">
      <alignment horizontal="left"/>
    </xf>
    <xf numFmtId="0" fontId="66" fillId="34" borderId="128" xfId="0" applyFont="1" applyFill="1" applyBorder="1" applyAlignment="1">
      <alignment horizontal="center"/>
    </xf>
    <xf numFmtId="0" fontId="66" fillId="34" borderId="129" xfId="0" applyFont="1" applyFill="1" applyBorder="1" applyAlignment="1">
      <alignment horizontal="center" wrapText="1"/>
    </xf>
    <xf numFmtId="0" fontId="66" fillId="34" borderId="120" xfId="0" applyFont="1" applyFill="1" applyBorder="1" applyAlignment="1">
      <alignment horizontal="center"/>
    </xf>
    <xf numFmtId="0" fontId="66" fillId="34" borderId="118" xfId="0" quotePrefix="1" applyFont="1" applyFill="1" applyBorder="1" applyAlignment="1">
      <alignment horizontal="center"/>
    </xf>
    <xf numFmtId="0" fontId="66" fillId="34" borderId="120" xfId="0" quotePrefix="1" applyFont="1" applyFill="1" applyBorder="1" applyAlignment="1">
      <alignment horizontal="center"/>
    </xf>
    <xf numFmtId="0" fontId="74" fillId="34" borderId="0" xfId="0" applyFont="1" applyFill="1" applyAlignment="1">
      <alignment horizontal="centerContinuous"/>
    </xf>
    <xf numFmtId="49" fontId="74" fillId="34" borderId="0" xfId="0" applyNumberFormat="1" applyFont="1" applyFill="1" applyAlignment="1" applyProtection="1">
      <alignment horizontal="left"/>
    </xf>
    <xf numFmtId="0" fontId="66" fillId="34" borderId="120" xfId="0" applyFont="1" applyFill="1" applyBorder="1" applyAlignment="1">
      <alignment horizontal="center" wrapText="1"/>
    </xf>
    <xf numFmtId="0" fontId="74" fillId="34" borderId="0" xfId="0" applyFont="1" applyFill="1" applyBorder="1" applyAlignment="1">
      <alignment horizontal="center"/>
    </xf>
    <xf numFmtId="177" fontId="66" fillId="34" borderId="98" xfId="0" applyNumberFormat="1" applyFont="1" applyFill="1" applyBorder="1"/>
    <xf numFmtId="0" fontId="74" fillId="34" borderId="154" xfId="0" applyFont="1" applyFill="1" applyBorder="1"/>
    <xf numFmtId="0" fontId="74" fillId="34" borderId="155" xfId="0" applyFont="1" applyFill="1" applyBorder="1"/>
    <xf numFmtId="0" fontId="74" fillId="34" borderId="156" xfId="0" applyFont="1" applyFill="1" applyBorder="1" applyAlignment="1">
      <alignment horizontal="center"/>
    </xf>
    <xf numFmtId="0" fontId="74" fillId="34" borderId="13" xfId="0" applyFont="1" applyFill="1" applyBorder="1"/>
    <xf numFmtId="0" fontId="74" fillId="34" borderId="10" xfId="0" applyFont="1" applyFill="1" applyBorder="1" applyAlignment="1">
      <alignment horizontal="center"/>
    </xf>
    <xf numFmtId="0" fontId="74" fillId="34" borderId="149" xfId="0" applyFont="1" applyFill="1" applyBorder="1" applyAlignment="1">
      <alignment horizontal="center"/>
    </xf>
    <xf numFmtId="0" fontId="74" fillId="34" borderId="123" xfId="0" applyFont="1" applyFill="1" applyBorder="1" applyAlignment="1">
      <alignment horizontal="center" wrapText="1"/>
    </xf>
    <xf numFmtId="0" fontId="74" fillId="34" borderId="2" xfId="0" applyFont="1" applyFill="1" applyBorder="1" applyAlignment="1">
      <alignment horizontal="center"/>
    </xf>
    <xf numFmtId="0" fontId="74" fillId="34" borderId="33" xfId="0" applyFont="1" applyFill="1" applyBorder="1"/>
    <xf numFmtId="0" fontId="74" fillId="34" borderId="152" xfId="0" quotePrefix="1" applyFont="1" applyFill="1" applyBorder="1" applyAlignment="1">
      <alignment horizontal="center"/>
    </xf>
    <xf numFmtId="0" fontId="74" fillId="34" borderId="123" xfId="0" quotePrefix="1" applyFont="1" applyFill="1" applyBorder="1" applyAlignment="1">
      <alignment horizontal="center"/>
    </xf>
    <xf numFmtId="0" fontId="74" fillId="34" borderId="123" xfId="0" applyFont="1" applyFill="1" applyBorder="1" applyAlignment="1">
      <alignment horizontal="center"/>
    </xf>
    <xf numFmtId="0" fontId="74" fillId="34" borderId="123" xfId="0" applyFont="1" applyFill="1" applyBorder="1"/>
    <xf numFmtId="0" fontId="74" fillId="34" borderId="159" xfId="0" quotePrefix="1" applyFont="1" applyFill="1" applyBorder="1" applyAlignment="1">
      <alignment horizontal="center"/>
    </xf>
    <xf numFmtId="0" fontId="74" fillId="34" borderId="147" xfId="0" quotePrefix="1" applyFont="1" applyFill="1" applyBorder="1" applyAlignment="1">
      <alignment horizontal="center"/>
    </xf>
    <xf numFmtId="0" fontId="74" fillId="34" borderId="149" xfId="0" quotePrefix="1" applyFont="1" applyFill="1" applyBorder="1" applyAlignment="1">
      <alignment horizontal="center"/>
    </xf>
    <xf numFmtId="0" fontId="74" fillId="34" borderId="14" xfId="0" applyFont="1" applyFill="1" applyBorder="1"/>
    <xf numFmtId="0" fontId="74" fillId="34" borderId="30" xfId="0" applyFont="1" applyFill="1" applyBorder="1"/>
    <xf numFmtId="0" fontId="94" fillId="34" borderId="160" xfId="0" applyFont="1" applyFill="1" applyBorder="1"/>
    <xf numFmtId="0" fontId="66" fillId="34" borderId="160" xfId="0" applyFont="1" applyFill="1" applyBorder="1"/>
    <xf numFmtId="0" fontId="74" fillId="34" borderId="67" xfId="0" applyFont="1" applyFill="1" applyBorder="1"/>
    <xf numFmtId="49" fontId="74" fillId="34" borderId="152" xfId="0" applyNumberFormat="1" applyFont="1" applyFill="1" applyBorder="1" applyAlignment="1">
      <alignment horizontal="center"/>
    </xf>
    <xf numFmtId="49" fontId="74" fillId="34" borderId="159" xfId="0" applyNumberFormat="1" applyFont="1" applyFill="1" applyBorder="1" applyAlignment="1">
      <alignment horizontal="center"/>
    </xf>
    <xf numFmtId="0" fontId="74" fillId="34" borderId="160" xfId="0" applyFont="1" applyFill="1" applyBorder="1"/>
    <xf numFmtId="0" fontId="74" fillId="34" borderId="2" xfId="0" quotePrefix="1" applyFont="1" applyFill="1" applyBorder="1" applyAlignment="1">
      <alignment horizontal="center"/>
    </xf>
    <xf numFmtId="49" fontId="74" fillId="34" borderId="2" xfId="0" applyNumberFormat="1" applyFont="1" applyFill="1" applyBorder="1" applyAlignment="1">
      <alignment horizontal="center"/>
    </xf>
    <xf numFmtId="0" fontId="74" fillId="34" borderId="100" xfId="0" quotePrefix="1" applyFont="1" applyFill="1" applyBorder="1" applyAlignment="1">
      <alignment horizontal="center"/>
    </xf>
    <xf numFmtId="166" fontId="66" fillId="34" borderId="160" xfId="216" applyFont="1" applyFill="1" applyBorder="1"/>
    <xf numFmtId="49" fontId="74" fillId="34" borderId="152" xfId="0" quotePrefix="1" applyNumberFormat="1" applyFont="1" applyFill="1" applyBorder="1" applyAlignment="1">
      <alignment horizontal="center"/>
    </xf>
    <xf numFmtId="0" fontId="66" fillId="34" borderId="67" xfId="0" applyFont="1" applyFill="1" applyBorder="1"/>
    <xf numFmtId="0" fontId="66" fillId="34" borderId="96" xfId="0" applyFont="1" applyFill="1" applyBorder="1"/>
    <xf numFmtId="0" fontId="74" fillId="34" borderId="12" xfId="0" quotePrefix="1" applyFont="1" applyFill="1" applyBorder="1" applyAlignment="1">
      <alignment horizontal="center"/>
    </xf>
    <xf numFmtId="0" fontId="74" fillId="34" borderId="32" xfId="0" applyFont="1" applyFill="1" applyBorder="1"/>
    <xf numFmtId="0" fontId="46" fillId="34" borderId="0" xfId="0" applyFont="1" applyFill="1" applyAlignment="1">
      <alignment horizontal="left" vertical="top"/>
    </xf>
    <xf numFmtId="0" fontId="74" fillId="34" borderId="0" xfId="0" applyFont="1" applyFill="1" applyBorder="1" applyAlignment="1">
      <alignment horizontal="centerContinuous" vertical="top"/>
    </xf>
    <xf numFmtId="0" fontId="74" fillId="34" borderId="0" xfId="0" applyFont="1" applyFill="1" applyBorder="1" applyAlignment="1">
      <alignment horizontal="centerContinuous"/>
    </xf>
    <xf numFmtId="0" fontId="74" fillId="34" borderId="0" xfId="0" applyFont="1" applyFill="1" applyAlignment="1">
      <alignment vertical="top"/>
    </xf>
    <xf numFmtId="0" fontId="74" fillId="34" borderId="0" xfId="180" applyFont="1" applyFill="1" applyAlignment="1">
      <alignment horizontal="left"/>
    </xf>
    <xf numFmtId="0" fontId="74" fillId="34" borderId="0" xfId="0" applyFont="1" applyFill="1" applyBorder="1" applyAlignment="1" applyProtection="1">
      <alignment horizontal="left"/>
    </xf>
    <xf numFmtId="0" fontId="74" fillId="34" borderId="0" xfId="180" applyFont="1" applyFill="1"/>
    <xf numFmtId="0" fontId="74" fillId="34" borderId="120" xfId="0" applyFont="1" applyFill="1" applyBorder="1" applyAlignment="1">
      <alignment horizontal="center"/>
    </xf>
    <xf numFmtId="0" fontId="74" fillId="34" borderId="0" xfId="0" applyFont="1" applyFill="1" applyBorder="1" applyAlignment="1">
      <alignment horizontal="right"/>
    </xf>
    <xf numFmtId="0" fontId="62" fillId="34" borderId="120" xfId="0" quotePrefix="1" applyFont="1" applyFill="1" applyBorder="1" applyAlignment="1">
      <alignment horizontal="center" vertical="top"/>
    </xf>
    <xf numFmtId="0" fontId="96" fillId="34" borderId="0" xfId="0" applyFont="1" applyFill="1"/>
    <xf numFmtId="0" fontId="21" fillId="34" borderId="0" xfId="0" applyFont="1" applyFill="1" applyBorder="1" applyAlignment="1">
      <alignment wrapText="1"/>
    </xf>
    <xf numFmtId="0" fontId="62" fillId="26" borderId="158" xfId="0" applyFont="1" applyFill="1" applyBorder="1" applyAlignment="1" applyProtection="1">
      <alignment horizontal="center" wrapText="1"/>
    </xf>
    <xf numFmtId="0" fontId="62" fillId="26" borderId="28" xfId="0" applyFont="1" applyFill="1" applyBorder="1" applyAlignment="1" applyProtection="1">
      <alignment horizontal="center" wrapText="1"/>
    </xf>
    <xf numFmtId="0" fontId="74" fillId="34" borderId="0" xfId="0" applyFont="1" applyFill="1" applyAlignment="1"/>
    <xf numFmtId="49" fontId="66" fillId="34" borderId="0" xfId="0" applyNumberFormat="1" applyFont="1" applyFill="1" applyAlignment="1">
      <alignment horizontal="center"/>
    </xf>
    <xf numFmtId="0" fontId="66" fillId="34" borderId="0" xfId="0" applyFont="1" applyFill="1" applyAlignment="1">
      <alignment horizontal="left"/>
    </xf>
    <xf numFmtId="0" fontId="74" fillId="34" borderId="0" xfId="0" applyFont="1" applyFill="1" applyAlignment="1">
      <alignment horizontal="left"/>
    </xf>
    <xf numFmtId="0" fontId="24" fillId="34" borderId="0" xfId="0" applyFont="1" applyFill="1" applyAlignment="1">
      <alignment horizontal="center"/>
    </xf>
    <xf numFmtId="0" fontId="25" fillId="34" borderId="0" xfId="0" quotePrefix="1" applyFont="1" applyFill="1" applyAlignment="1">
      <alignment horizontal="center"/>
    </xf>
    <xf numFmtId="169" fontId="66" fillId="34" borderId="98" xfId="0" applyNumberFormat="1" applyFont="1" applyFill="1" applyBorder="1" applyAlignment="1">
      <alignment horizontal="center" wrapText="1"/>
    </xf>
    <xf numFmtId="0" fontId="74" fillId="34" borderId="0" xfId="180" quotePrefix="1" applyFont="1" applyFill="1" applyAlignment="1">
      <alignment horizontal="right"/>
    </xf>
    <xf numFmtId="0" fontId="74" fillId="34" borderId="106" xfId="0" applyFont="1" applyFill="1" applyBorder="1"/>
    <xf numFmtId="0" fontId="74" fillId="34" borderId="120" xfId="0" applyFont="1" applyFill="1" applyBorder="1" applyAlignment="1">
      <alignment horizontal="left" wrapText="1"/>
    </xf>
    <xf numFmtId="0" fontId="46" fillId="34" borderId="120" xfId="0" applyFont="1" applyFill="1" applyBorder="1" applyAlignment="1">
      <alignment horizontal="left" wrapText="1"/>
    </xf>
    <xf numFmtId="0" fontId="66" fillId="34" borderId="120" xfId="0" applyFont="1" applyFill="1" applyBorder="1" applyAlignment="1">
      <alignment horizontal="left" wrapText="1"/>
    </xf>
    <xf numFmtId="0" fontId="62" fillId="26" borderId="155" xfId="0" applyFont="1" applyFill="1" applyBorder="1" applyProtection="1"/>
    <xf numFmtId="0" fontId="62" fillId="26" borderId="98" xfId="0" applyFont="1" applyFill="1" applyBorder="1" applyAlignment="1" applyProtection="1">
      <alignment horizontal="left" wrapText="1"/>
    </xf>
    <xf numFmtId="0" fontId="62" fillId="26" borderId="0" xfId="0" applyNumberFormat="1" applyFont="1" applyFill="1" applyBorder="1" applyAlignment="1" applyProtection="1">
      <alignment horizontal="left"/>
    </xf>
    <xf numFmtId="0" fontId="21" fillId="34" borderId="187" xfId="0" applyFont="1" applyFill="1" applyBorder="1"/>
    <xf numFmtId="0" fontId="66" fillId="34" borderId="0" xfId="0" quotePrefix="1" applyFont="1" applyFill="1" applyBorder="1" applyAlignment="1">
      <alignment horizontal="left"/>
    </xf>
    <xf numFmtId="0" fontId="14" fillId="34" borderId="0" xfId="0" applyFont="1" applyFill="1"/>
    <xf numFmtId="0" fontId="46" fillId="34" borderId="98" xfId="0" applyFont="1" applyFill="1" applyBorder="1" applyProtection="1">
      <protection locked="0"/>
    </xf>
    <xf numFmtId="170" fontId="62" fillId="34" borderId="0" xfId="176" applyNumberFormat="1" applyFont="1" applyFill="1" applyBorder="1" applyProtection="1"/>
    <xf numFmtId="0" fontId="57" fillId="34" borderId="0" xfId="0" applyFont="1" applyFill="1"/>
    <xf numFmtId="0" fontId="77" fillId="34" borderId="0" xfId="0" applyFont="1" applyFill="1"/>
    <xf numFmtId="0" fontId="24" fillId="34" borderId="0" xfId="0" applyFont="1" applyFill="1" applyProtection="1"/>
    <xf numFmtId="0" fontId="77" fillId="34" borderId="120" xfId="0" applyFont="1" applyFill="1" applyBorder="1" applyAlignment="1">
      <alignment horizontal="center"/>
    </xf>
    <xf numFmtId="0" fontId="25" fillId="34" borderId="0" xfId="70" applyFont="1" applyFill="1"/>
    <xf numFmtId="0" fontId="25" fillId="34" borderId="0" xfId="70" applyFont="1" applyFill="1" applyAlignment="1">
      <alignment horizontal="center"/>
    </xf>
    <xf numFmtId="0" fontId="25" fillId="34" borderId="0" xfId="70" applyFont="1" applyFill="1" applyAlignment="1">
      <alignment horizontal="left"/>
    </xf>
    <xf numFmtId="0" fontId="74" fillId="34" borderId="182" xfId="0" quotePrefix="1" applyFont="1" applyFill="1" applyBorder="1" applyAlignment="1">
      <alignment horizontal="center"/>
    </xf>
    <xf numFmtId="0" fontId="46" fillId="0" borderId="184" xfId="0" applyFont="1" applyFill="1" applyBorder="1" applyProtection="1">
      <protection locked="0"/>
    </xf>
    <xf numFmtId="0" fontId="62" fillId="26" borderId="185" xfId="0" applyFont="1" applyFill="1" applyBorder="1" applyAlignment="1" applyProtection="1">
      <alignment horizontal="center" wrapText="1"/>
    </xf>
    <xf numFmtId="0" fontId="62" fillId="26" borderId="190" xfId="0" applyFont="1" applyFill="1" applyBorder="1" applyAlignment="1" applyProtection="1">
      <alignment horizontal="center" wrapText="1"/>
    </xf>
    <xf numFmtId="0" fontId="62" fillId="26" borderId="127" xfId="0" applyFont="1" applyFill="1" applyBorder="1" applyAlignment="1" applyProtection="1">
      <alignment horizontal="center" wrapText="1"/>
    </xf>
    <xf numFmtId="0" fontId="62" fillId="26" borderId="191" xfId="0" applyFont="1" applyFill="1" applyBorder="1" applyAlignment="1" applyProtection="1">
      <alignment horizontal="center" wrapText="1"/>
    </xf>
    <xf numFmtId="0" fontId="46" fillId="26" borderId="77" xfId="0" quotePrefix="1" applyFont="1" applyFill="1" applyBorder="1" applyAlignment="1" applyProtection="1">
      <alignment wrapText="1"/>
    </xf>
    <xf numFmtId="0" fontId="46" fillId="26" borderId="77" xfId="0" applyFont="1" applyFill="1" applyBorder="1" applyAlignment="1" applyProtection="1">
      <alignment wrapText="1"/>
    </xf>
    <xf numFmtId="0" fontId="46" fillId="26" borderId="77" xfId="0" applyFont="1" applyFill="1" applyBorder="1" applyAlignment="1" applyProtection="1">
      <alignment horizontal="left" wrapText="1"/>
    </xf>
    <xf numFmtId="0" fontId="73" fillId="26" borderId="86" xfId="0" applyFont="1" applyFill="1" applyBorder="1" applyAlignment="1" applyProtection="1">
      <alignment horizontal="left" wrapText="1"/>
    </xf>
    <xf numFmtId="0" fontId="73" fillId="34" borderId="0" xfId="0" applyFont="1" applyFill="1" applyBorder="1" applyAlignment="1" applyProtection="1">
      <alignment horizontal="left" wrapText="1"/>
    </xf>
    <xf numFmtId="0" fontId="62" fillId="34" borderId="0" xfId="0" applyFont="1" applyFill="1" applyBorder="1" applyAlignment="1" applyProtection="1">
      <alignment horizontal="center" wrapText="1"/>
    </xf>
    <xf numFmtId="38" fontId="108" fillId="34" borderId="0" xfId="0" applyNumberFormat="1" applyFont="1" applyFill="1" applyBorder="1" applyAlignment="1" applyProtection="1">
      <alignment horizontal="right"/>
    </xf>
    <xf numFmtId="0" fontId="46" fillId="0" borderId="77" xfId="0" applyNumberFormat="1" applyFont="1" applyFill="1" applyBorder="1" applyAlignment="1" applyProtection="1">
      <alignment horizontal="left"/>
      <protection locked="0"/>
    </xf>
    <xf numFmtId="0" fontId="46" fillId="0" borderId="76" xfId="0" applyNumberFormat="1" applyFont="1" applyFill="1" applyBorder="1" applyAlignment="1" applyProtection="1">
      <alignment horizontal="left"/>
      <protection locked="0"/>
    </xf>
    <xf numFmtId="0" fontId="0" fillId="0" borderId="80" xfId="0" applyNumberFormat="1" applyFont="1" applyFill="1" applyBorder="1" applyAlignment="1" applyProtection="1">
      <alignment horizontal="left"/>
      <protection locked="0"/>
    </xf>
    <xf numFmtId="0" fontId="62" fillId="26" borderId="165" xfId="0" applyFont="1" applyFill="1" applyBorder="1" applyProtection="1"/>
    <xf numFmtId="0" fontId="62" fillId="26" borderId="192" xfId="0" applyFont="1" applyFill="1" applyBorder="1" applyAlignment="1" applyProtection="1">
      <alignment horizontal="center" wrapText="1"/>
    </xf>
    <xf numFmtId="0" fontId="74" fillId="34" borderId="45" xfId="0" applyFont="1" applyFill="1" applyBorder="1" applyAlignment="1">
      <alignment horizontal="center"/>
    </xf>
    <xf numFmtId="0" fontId="74" fillId="34" borderId="191" xfId="0" quotePrefix="1" applyFont="1" applyFill="1" applyBorder="1" applyAlignment="1">
      <alignment horizontal="center"/>
    </xf>
    <xf numFmtId="0" fontId="74" fillId="34" borderId="189" xfId="0" quotePrefix="1" applyFont="1" applyFill="1" applyBorder="1" applyAlignment="1">
      <alignment horizontal="center"/>
    </xf>
    <xf numFmtId="0" fontId="74" fillId="34" borderId="175" xfId="0" quotePrefix="1" applyFont="1" applyFill="1" applyBorder="1" applyAlignment="1">
      <alignment horizontal="center"/>
    </xf>
    <xf numFmtId="0" fontId="92" fillId="34" borderId="0" xfId="0" applyFont="1" applyFill="1" applyProtection="1"/>
    <xf numFmtId="170" fontId="46" fillId="35" borderId="43" xfId="177" applyNumberFormat="1" applyFont="1" applyFill="1" applyBorder="1" applyProtection="1"/>
    <xf numFmtId="170" fontId="66" fillId="28" borderId="120" xfId="177" applyNumberFormat="1" applyFont="1" applyFill="1" applyBorder="1" applyProtection="1"/>
    <xf numFmtId="38" fontId="46" fillId="0" borderId="125" xfId="0" applyNumberFormat="1" applyFont="1" applyFill="1" applyBorder="1" applyProtection="1">
      <protection locked="0"/>
    </xf>
    <xf numFmtId="0" fontId="46" fillId="0" borderId="6" xfId="175" applyFont="1" applyFill="1" applyBorder="1" applyProtection="1">
      <protection locked="0"/>
    </xf>
    <xf numFmtId="170" fontId="62" fillId="34" borderId="49" xfId="177" applyNumberFormat="1" applyFont="1" applyFill="1" applyBorder="1" applyAlignment="1" applyProtection="1"/>
    <xf numFmtId="170" fontId="62" fillId="34" borderId="74" xfId="177" applyNumberFormat="1" applyFont="1" applyFill="1" applyBorder="1" applyAlignment="1" applyProtection="1"/>
    <xf numFmtId="170" fontId="46" fillId="0" borderId="49" xfId="177" applyNumberFormat="1" applyFont="1" applyFill="1" applyBorder="1" applyProtection="1">
      <protection locked="0"/>
    </xf>
    <xf numFmtId="170" fontId="46" fillId="0" borderId="71" xfId="177" applyNumberFormat="1" applyFont="1" applyFill="1" applyBorder="1" applyAlignment="1" applyProtection="1">
      <alignment horizontal="center"/>
      <protection locked="0"/>
    </xf>
    <xf numFmtId="170" fontId="46" fillId="0" borderId="47" xfId="177" applyNumberFormat="1" applyFont="1" applyFill="1" applyBorder="1" applyProtection="1">
      <protection locked="0"/>
    </xf>
    <xf numFmtId="170" fontId="84" fillId="0" borderId="53" xfId="177" applyNumberFormat="1" applyFont="1" applyFill="1" applyBorder="1" applyProtection="1">
      <protection locked="0"/>
    </xf>
    <xf numFmtId="170" fontId="84" fillId="0" borderId="43" xfId="177" applyNumberFormat="1" applyFont="1" applyFill="1" applyBorder="1" applyProtection="1">
      <protection locked="0"/>
    </xf>
    <xf numFmtId="170" fontId="46" fillId="30" borderId="71" xfId="177" applyNumberFormat="1" applyFont="1" applyFill="1" applyBorder="1" applyProtection="1"/>
    <xf numFmtId="170" fontId="84" fillId="0" borderId="71" xfId="177" applyNumberFormat="1" applyFont="1" applyFill="1" applyBorder="1" applyProtection="1">
      <protection locked="0"/>
    </xf>
    <xf numFmtId="0" fontId="46" fillId="0" borderId="62" xfId="0" applyFont="1" applyFill="1" applyBorder="1" applyProtection="1">
      <protection locked="0"/>
    </xf>
    <xf numFmtId="0" fontId="66" fillId="26" borderId="103" xfId="0" applyFont="1" applyFill="1" applyBorder="1" applyProtection="1"/>
    <xf numFmtId="170" fontId="74" fillId="27" borderId="120" xfId="177" applyNumberFormat="1" applyFont="1" applyFill="1" applyBorder="1" applyAlignment="1" applyProtection="1">
      <alignment horizontal="right"/>
    </xf>
    <xf numFmtId="170" fontId="74" fillId="27" borderId="118" xfId="177" applyNumberFormat="1" applyFont="1" applyFill="1" applyBorder="1" applyAlignment="1" applyProtection="1">
      <alignment horizontal="right"/>
    </xf>
    <xf numFmtId="170" fontId="74" fillId="27" borderId="152" xfId="177" applyNumberFormat="1" applyFont="1" applyFill="1" applyBorder="1" applyAlignment="1" applyProtection="1">
      <alignment horizontal="right"/>
    </xf>
    <xf numFmtId="170" fontId="74" fillId="27" borderId="121" xfId="177" applyNumberFormat="1" applyFont="1" applyFill="1" applyBorder="1" applyAlignment="1" applyProtection="1">
      <alignment horizontal="right"/>
    </xf>
    <xf numFmtId="0" fontId="62" fillId="26" borderId="166" xfId="0" applyFont="1" applyFill="1" applyBorder="1" applyAlignment="1" applyProtection="1">
      <alignment horizontal="center" wrapText="1"/>
    </xf>
    <xf numFmtId="0" fontId="97" fillId="26" borderId="0" xfId="0" applyFont="1" applyFill="1" applyBorder="1" applyAlignment="1" applyProtection="1">
      <alignment wrapText="1"/>
    </xf>
    <xf numFmtId="0" fontId="97" fillId="26" borderId="0" xfId="222" applyFont="1" applyFill="1" applyAlignment="1">
      <alignment horizontal="center"/>
    </xf>
    <xf numFmtId="0" fontId="74" fillId="26" borderId="0" xfId="222" applyFont="1" applyFill="1"/>
    <xf numFmtId="0" fontId="74" fillId="26" borderId="0" xfId="0" applyFont="1" applyFill="1"/>
    <xf numFmtId="0" fontId="74" fillId="26" borderId="0" xfId="222" applyFont="1" applyFill="1" applyAlignment="1"/>
    <xf numFmtId="0" fontId="66" fillId="26" borderId="0" xfId="86" applyFont="1" applyFill="1" applyAlignment="1" applyProtection="1"/>
    <xf numFmtId="0" fontId="74" fillId="26" borderId="0" xfId="222" applyFont="1" applyFill="1" applyAlignment="1">
      <alignment horizontal="centerContinuous"/>
    </xf>
    <xf numFmtId="0" fontId="74" fillId="26" borderId="0" xfId="222" applyFont="1" applyFill="1" applyBorder="1" applyAlignment="1">
      <alignment horizontal="centerContinuous"/>
    </xf>
    <xf numFmtId="0" fontId="66" fillId="26" borderId="0" xfId="222" applyFont="1" applyFill="1" applyAlignment="1">
      <alignment horizontal="left"/>
    </xf>
    <xf numFmtId="173" fontId="66" fillId="26" borderId="98" xfId="222" applyNumberFormat="1" applyFont="1" applyFill="1" applyBorder="1" applyAlignment="1">
      <alignment horizontal="centerContinuous"/>
    </xf>
    <xf numFmtId="0" fontId="66" fillId="26" borderId="0" xfId="222" applyFont="1" applyFill="1" applyAlignment="1">
      <alignment horizontal="center"/>
    </xf>
    <xf numFmtId="0" fontId="74" fillId="26" borderId="0" xfId="222" applyFont="1" applyFill="1" applyAlignment="1">
      <alignment horizontal="left"/>
    </xf>
    <xf numFmtId="0" fontId="83" fillId="26" borderId="0" xfId="222" applyFont="1" applyFill="1" applyAlignment="1">
      <alignment horizontal="left"/>
    </xf>
    <xf numFmtId="0" fontId="66" fillId="26" borderId="0" xfId="222" applyFont="1" applyFill="1"/>
    <xf numFmtId="0" fontId="66" fillId="26" borderId="0" xfId="0" applyFont="1" applyFill="1" applyAlignment="1">
      <alignment horizontal="left"/>
    </xf>
    <xf numFmtId="0" fontId="66" fillId="26" borderId="0" xfId="0" applyFont="1" applyFill="1" applyAlignment="1">
      <alignment wrapText="1"/>
    </xf>
    <xf numFmtId="0" fontId="97" fillId="26" borderId="0" xfId="222" quotePrefix="1" applyFont="1" applyFill="1" applyAlignment="1">
      <alignment horizontal="center"/>
    </xf>
    <xf numFmtId="175" fontId="74" fillId="26" borderId="0" xfId="223" quotePrefix="1" applyNumberFormat="1" applyFont="1" applyFill="1"/>
    <xf numFmtId="3" fontId="97" fillId="26" borderId="0" xfId="222" quotePrefix="1" applyNumberFormat="1" applyFont="1" applyFill="1" applyAlignment="1">
      <alignment horizontal="center"/>
    </xf>
    <xf numFmtId="3" fontId="74" fillId="26" borderId="0" xfId="222" quotePrefix="1" applyNumberFormat="1" applyFont="1" applyFill="1"/>
    <xf numFmtId="3" fontId="74" fillId="26" borderId="0" xfId="222" applyNumberFormat="1" applyFont="1" applyFill="1"/>
    <xf numFmtId="38" fontId="74" fillId="26" borderId="0" xfId="222" applyNumberFormat="1" applyFont="1" applyFill="1"/>
    <xf numFmtId="0" fontId="66" fillId="26" borderId="0" xfId="0" quotePrefix="1" applyFont="1" applyFill="1" applyAlignment="1">
      <alignment horizontal="left"/>
    </xf>
    <xf numFmtId="0" fontId="97" fillId="26" borderId="120" xfId="0" applyFont="1" applyFill="1" applyBorder="1" applyProtection="1"/>
    <xf numFmtId="0" fontId="74" fillId="26" borderId="120" xfId="222" applyFont="1" applyFill="1" applyBorder="1"/>
    <xf numFmtId="0" fontId="97" fillId="26" borderId="120" xfId="222" quotePrefix="1" applyFont="1" applyFill="1" applyBorder="1" applyAlignment="1">
      <alignment horizontal="center"/>
    </xf>
    <xf numFmtId="3" fontId="97" fillId="26" borderId="120" xfId="222" quotePrefix="1" applyNumberFormat="1" applyFont="1" applyFill="1" applyBorder="1" applyAlignment="1">
      <alignment horizontal="center"/>
    </xf>
    <xf numFmtId="0" fontId="97" fillId="26" borderId="0" xfId="0" applyFont="1" applyFill="1" applyBorder="1" applyProtection="1"/>
    <xf numFmtId="0" fontId="74" fillId="26" borderId="0" xfId="222" applyFont="1" applyFill="1" applyBorder="1"/>
    <xf numFmtId="0" fontId="97" fillId="26" borderId="0" xfId="222" quotePrefix="1" applyFont="1" applyFill="1" applyBorder="1" applyAlignment="1">
      <alignment horizontal="center"/>
    </xf>
    <xf numFmtId="3" fontId="97" fillId="26" borderId="0" xfId="222" quotePrefix="1" applyNumberFormat="1" applyFont="1" applyFill="1" applyBorder="1" applyAlignment="1">
      <alignment horizontal="center"/>
    </xf>
    <xf numFmtId="0" fontId="97" fillId="26" borderId="120" xfId="222" applyFont="1" applyFill="1" applyBorder="1" applyAlignment="1"/>
    <xf numFmtId="0" fontId="74" fillId="26" borderId="120" xfId="222" applyFont="1" applyFill="1" applyBorder="1" applyAlignment="1"/>
    <xf numFmtId="0" fontId="97" fillId="26" borderId="120" xfId="0" applyFont="1" applyFill="1" applyBorder="1" applyAlignment="1">
      <alignment wrapText="1"/>
    </xf>
    <xf numFmtId="0" fontId="97" fillId="26" borderId="120" xfId="0" applyFont="1" applyFill="1" applyBorder="1" applyAlignment="1" applyProtection="1">
      <alignment wrapText="1"/>
    </xf>
    <xf numFmtId="0" fontId="102" fillId="26" borderId="120" xfId="222" applyFont="1" applyFill="1" applyBorder="1" applyAlignment="1"/>
    <xf numFmtId="0" fontId="66" fillId="26" borderId="0" xfId="86" applyFont="1" applyFill="1" applyAlignment="1" applyProtection="1">
      <alignment wrapText="1"/>
    </xf>
    <xf numFmtId="0" fontId="74" fillId="26" borderId="191" xfId="222" applyFont="1" applyFill="1" applyBorder="1"/>
    <xf numFmtId="3" fontId="97" fillId="26" borderId="191" xfId="222" quotePrefix="1" applyNumberFormat="1" applyFont="1" applyFill="1" applyBorder="1" applyAlignment="1">
      <alignment horizontal="center"/>
    </xf>
    <xf numFmtId="0" fontId="89" fillId="26" borderId="120" xfId="222" applyFont="1" applyFill="1" applyBorder="1"/>
    <xf numFmtId="0" fontId="74" fillId="26" borderId="191" xfId="222" applyFont="1" applyFill="1" applyBorder="1" applyAlignment="1"/>
    <xf numFmtId="49" fontId="46" fillId="34" borderId="0" xfId="0" applyNumberFormat="1" applyFont="1" applyFill="1" applyAlignment="1">
      <alignment horizontal="center"/>
    </xf>
    <xf numFmtId="0" fontId="66" fillId="34" borderId="81" xfId="0" applyFont="1" applyFill="1" applyBorder="1"/>
    <xf numFmtId="0" fontId="77" fillId="34" borderId="0" xfId="0" applyFont="1" applyFill="1" applyProtection="1"/>
    <xf numFmtId="0" fontId="97" fillId="26" borderId="186" xfId="222" quotePrefix="1" applyFont="1" applyFill="1" applyBorder="1" applyAlignment="1">
      <alignment horizontal="center"/>
    </xf>
    <xf numFmtId="0" fontId="74" fillId="26" borderId="0" xfId="222" applyFont="1" applyFill="1" applyBorder="1" applyAlignment="1"/>
    <xf numFmtId="3" fontId="97" fillId="26" borderId="186" xfId="222" quotePrefix="1" applyNumberFormat="1" applyFont="1" applyFill="1" applyBorder="1" applyAlignment="1">
      <alignment horizontal="center"/>
    </xf>
    <xf numFmtId="3" fontId="97" fillId="26" borderId="98" xfId="222" quotePrefix="1" applyNumberFormat="1" applyFont="1" applyFill="1" applyBorder="1" applyAlignment="1">
      <alignment horizontal="center"/>
    </xf>
    <xf numFmtId="38" fontId="74" fillId="34" borderId="0" xfId="222" applyNumberFormat="1" applyFont="1" applyFill="1" applyBorder="1"/>
    <xf numFmtId="0" fontId="66" fillId="26" borderId="0" xfId="86" applyFont="1" applyFill="1" applyBorder="1" applyAlignment="1" applyProtection="1">
      <alignment wrapText="1"/>
    </xf>
    <xf numFmtId="0" fontId="97" fillId="26" borderId="186" xfId="0" applyFont="1" applyFill="1" applyBorder="1" applyAlignment="1" applyProtection="1">
      <alignment wrapText="1"/>
    </xf>
    <xf numFmtId="0" fontId="102" fillId="26" borderId="186" xfId="222" applyFont="1" applyFill="1" applyBorder="1" applyAlignment="1"/>
    <xf numFmtId="38" fontId="74" fillId="34" borderId="0" xfId="222" applyNumberFormat="1" applyFont="1" applyFill="1" applyBorder="1" applyAlignment="1"/>
    <xf numFmtId="0" fontId="97" fillId="26" borderId="191" xfId="86" applyFont="1" applyFill="1" applyBorder="1" applyAlignment="1" applyProtection="1">
      <alignment wrapText="1"/>
    </xf>
    <xf numFmtId="0" fontId="97" fillId="26" borderId="191" xfId="0" applyFont="1" applyFill="1" applyBorder="1" applyAlignment="1">
      <alignment wrapText="1"/>
    </xf>
    <xf numFmtId="0" fontId="97" fillId="26" borderId="203" xfId="0" applyFont="1" applyFill="1" applyBorder="1"/>
    <xf numFmtId="0" fontId="62" fillId="26" borderId="203" xfId="0" applyFont="1" applyFill="1" applyBorder="1" applyAlignment="1">
      <alignment horizontal="center" vertical="center" wrapText="1"/>
    </xf>
    <xf numFmtId="170" fontId="74" fillId="0" borderId="43" xfId="177" applyNumberFormat="1" applyFont="1" applyFill="1" applyBorder="1" applyProtection="1">
      <protection locked="0"/>
    </xf>
    <xf numFmtId="170" fontId="74" fillId="0" borderId="45" xfId="177" applyNumberFormat="1" applyFont="1" applyFill="1" applyBorder="1" applyProtection="1">
      <protection locked="0"/>
    </xf>
    <xf numFmtId="170" fontId="74" fillId="33" borderId="10" xfId="177" applyNumberFormat="1" applyFont="1" applyFill="1" applyBorder="1" applyProtection="1"/>
    <xf numFmtId="170" fontId="74" fillId="0" borderId="47" xfId="177" applyNumberFormat="1" applyFont="1" applyFill="1" applyBorder="1" applyProtection="1">
      <protection locked="0"/>
    </xf>
    <xf numFmtId="170" fontId="89" fillId="0" borderId="44" xfId="177" applyNumberFormat="1" applyFont="1" applyFill="1" applyBorder="1" applyProtection="1">
      <protection locked="0"/>
    </xf>
    <xf numFmtId="170" fontId="46" fillId="28" borderId="60" xfId="177" applyNumberFormat="1" applyFont="1" applyFill="1" applyBorder="1"/>
    <xf numFmtId="170" fontId="46" fillId="0" borderId="45" xfId="177" applyNumberFormat="1" applyFont="1" applyFill="1" applyBorder="1" applyProtection="1">
      <protection locked="0"/>
    </xf>
    <xf numFmtId="170" fontId="46" fillId="0" borderId="6" xfId="177" applyNumberFormat="1" applyFont="1" applyFill="1" applyBorder="1" applyProtection="1">
      <protection locked="0"/>
    </xf>
    <xf numFmtId="170" fontId="46" fillId="28" borderId="60" xfId="177" applyNumberFormat="1" applyFont="1" applyFill="1" applyBorder="1" applyProtection="1"/>
    <xf numFmtId="170" fontId="46" fillId="28" borderId="43" xfId="177" applyNumberFormat="1" applyFont="1" applyFill="1" applyBorder="1" applyProtection="1"/>
    <xf numFmtId="170" fontId="46" fillId="33" borderId="120" xfId="177" applyNumberFormat="1" applyFont="1" applyFill="1" applyBorder="1" applyProtection="1"/>
    <xf numFmtId="170" fontId="46" fillId="0" borderId="120" xfId="177" applyNumberFormat="1" applyFont="1" applyFill="1" applyBorder="1" applyProtection="1">
      <protection locked="0"/>
    </xf>
    <xf numFmtId="170" fontId="46" fillId="0" borderId="62" xfId="177" applyNumberFormat="1" applyFont="1" applyFill="1" applyBorder="1" applyProtection="1">
      <protection locked="0"/>
    </xf>
    <xf numFmtId="170" fontId="46" fillId="28" borderId="10" xfId="177" applyNumberFormat="1" applyFont="1" applyFill="1" applyBorder="1"/>
    <xf numFmtId="0" fontId="62" fillId="26" borderId="192" xfId="0" applyFont="1" applyFill="1" applyBorder="1" applyAlignment="1" applyProtection="1">
      <alignment horizontal="center"/>
    </xf>
    <xf numFmtId="170" fontId="84" fillId="0" borderId="43" xfId="177" applyNumberFormat="1" applyFont="1" applyFill="1" applyBorder="1" applyAlignment="1" applyProtection="1">
      <alignment wrapText="1"/>
      <protection locked="0"/>
    </xf>
    <xf numFmtId="170" fontId="46" fillId="0" borderId="210" xfId="177" applyNumberFormat="1" applyFont="1" applyFill="1" applyBorder="1" applyProtection="1">
      <protection locked="0"/>
    </xf>
    <xf numFmtId="170" fontId="46" fillId="0" borderId="200" xfId="177" applyNumberFormat="1" applyFont="1" applyFill="1" applyBorder="1" applyProtection="1">
      <protection locked="0"/>
    </xf>
    <xf numFmtId="0" fontId="62" fillId="26" borderId="206" xfId="0" applyFont="1" applyFill="1" applyBorder="1" applyAlignment="1" applyProtection="1">
      <alignment horizontal="center"/>
    </xf>
    <xf numFmtId="0" fontId="62" fillId="26" borderId="106" xfId="0" applyFont="1" applyFill="1" applyBorder="1" applyAlignment="1" applyProtection="1">
      <alignment horizontal="center"/>
    </xf>
    <xf numFmtId="0" fontId="62" fillId="26" borderId="155" xfId="0" applyFont="1" applyFill="1" applyBorder="1" applyAlignment="1" applyProtection="1">
      <alignment horizontal="center" wrapText="1"/>
    </xf>
    <xf numFmtId="0" fontId="62" fillId="26" borderId="98" xfId="0" applyFont="1" applyFill="1" applyBorder="1" applyAlignment="1" applyProtection="1">
      <alignment horizontal="center"/>
    </xf>
    <xf numFmtId="0" fontId="62" fillId="26" borderId="199" xfId="0" applyFont="1" applyFill="1" applyBorder="1" applyAlignment="1" applyProtection="1">
      <alignment horizontal="center"/>
    </xf>
    <xf numFmtId="170" fontId="108" fillId="28" borderId="212" xfId="177" applyNumberFormat="1" applyFont="1" applyFill="1" applyBorder="1" applyAlignment="1" applyProtection="1">
      <alignment horizontal="right"/>
    </xf>
    <xf numFmtId="170" fontId="108" fillId="28" borderId="213" xfId="177" applyNumberFormat="1" applyFont="1" applyFill="1" applyBorder="1" applyAlignment="1" applyProtection="1">
      <alignment horizontal="right"/>
    </xf>
    <xf numFmtId="170" fontId="108" fillId="28" borderId="208" xfId="177" applyNumberFormat="1" applyFont="1" applyFill="1" applyBorder="1" applyAlignment="1" applyProtection="1">
      <alignment horizontal="right"/>
    </xf>
    <xf numFmtId="0" fontId="97" fillId="26" borderId="203" xfId="222" quotePrefix="1" applyFont="1" applyFill="1" applyBorder="1" applyAlignment="1">
      <alignment horizontal="center"/>
    </xf>
    <xf numFmtId="3" fontId="97" fillId="26" borderId="203" xfId="222" quotePrefix="1" applyNumberFormat="1" applyFont="1" applyFill="1" applyBorder="1" applyAlignment="1">
      <alignment horizontal="center"/>
    </xf>
    <xf numFmtId="0" fontId="74" fillId="26" borderId="203" xfId="222" applyFont="1" applyFill="1" applyBorder="1"/>
    <xf numFmtId="0" fontId="97" fillId="26" borderId="0" xfId="0" applyFont="1" applyFill="1" applyBorder="1"/>
    <xf numFmtId="0" fontId="74" fillId="34" borderId="0" xfId="222" applyFont="1" applyFill="1" applyAlignment="1">
      <alignment horizontal="left"/>
    </xf>
    <xf numFmtId="0" fontId="97" fillId="34" borderId="0" xfId="0" applyFont="1" applyFill="1" applyBorder="1"/>
    <xf numFmtId="0" fontId="74" fillId="34" borderId="0" xfId="222" applyFont="1" applyFill="1" applyBorder="1"/>
    <xf numFmtId="0" fontId="97" fillId="34" borderId="0" xfId="222" quotePrefix="1" applyFont="1" applyFill="1" applyBorder="1" applyAlignment="1">
      <alignment horizontal="center"/>
    </xf>
    <xf numFmtId="38" fontId="74" fillId="34" borderId="0" xfId="223" applyNumberFormat="1" applyFont="1" applyFill="1" applyBorder="1"/>
    <xf numFmtId="3" fontId="97" fillId="34" borderId="0" xfId="222" quotePrefix="1" applyNumberFormat="1" applyFont="1" applyFill="1" applyBorder="1" applyAlignment="1">
      <alignment horizontal="center"/>
    </xf>
    <xf numFmtId="170" fontId="66" fillId="30" borderId="120" xfId="177" applyNumberFormat="1" applyFont="1" applyFill="1" applyBorder="1" applyProtection="1"/>
    <xf numFmtId="170" fontId="66" fillId="30" borderId="189" xfId="177" applyNumberFormat="1" applyFont="1" applyFill="1" applyBorder="1" applyProtection="1"/>
    <xf numFmtId="170" fontId="66" fillId="34" borderId="43" xfId="177" applyNumberFormat="1" applyFont="1" applyFill="1" applyBorder="1" applyProtection="1"/>
    <xf numFmtId="170" fontId="66" fillId="34" borderId="189" xfId="177" applyNumberFormat="1" applyFont="1" applyFill="1" applyBorder="1" applyProtection="1"/>
    <xf numFmtId="170" fontId="74" fillId="0" borderId="74" xfId="177" applyNumberFormat="1" applyFont="1" applyFill="1" applyBorder="1" applyAlignment="1" applyProtection="1">
      <alignment wrapText="1"/>
      <protection locked="0"/>
    </xf>
    <xf numFmtId="170" fontId="74" fillId="30" borderId="120" xfId="177" applyNumberFormat="1" applyFont="1" applyFill="1" applyBorder="1" applyProtection="1"/>
    <xf numFmtId="170" fontId="66" fillId="26" borderId="49" xfId="177" applyNumberFormat="1" applyFont="1" applyFill="1" applyBorder="1" applyAlignment="1" applyProtection="1">
      <alignment horizontal="left" wrapText="1"/>
    </xf>
    <xf numFmtId="170" fontId="66" fillId="26" borderId="198" xfId="177" applyNumberFormat="1" applyFont="1" applyFill="1" applyBorder="1" applyAlignment="1" applyProtection="1">
      <alignment horizontal="left" wrapText="1"/>
    </xf>
    <xf numFmtId="170" fontId="66" fillId="26" borderId="138" xfId="177" applyNumberFormat="1" applyFont="1" applyFill="1" applyBorder="1" applyAlignment="1" applyProtection="1">
      <alignment horizontal="left" wrapText="1"/>
    </xf>
    <xf numFmtId="170" fontId="66" fillId="26" borderId="189" xfId="177" applyNumberFormat="1" applyFont="1" applyFill="1" applyBorder="1" applyAlignment="1" applyProtection="1">
      <alignment horizontal="left" wrapText="1"/>
    </xf>
    <xf numFmtId="170" fontId="74" fillId="26" borderId="45" xfId="177" applyNumberFormat="1" applyFont="1" applyFill="1" applyBorder="1" applyAlignment="1" applyProtection="1">
      <alignment horizontal="left"/>
    </xf>
    <xf numFmtId="170" fontId="74" fillId="26" borderId="189" xfId="177" applyNumberFormat="1" applyFont="1" applyFill="1" applyBorder="1" applyAlignment="1" applyProtection="1">
      <alignment horizontal="left"/>
    </xf>
    <xf numFmtId="170" fontId="74" fillId="0" borderId="200" xfId="177" applyNumberFormat="1" applyFont="1" applyFill="1" applyBorder="1" applyAlignment="1" applyProtection="1">
      <alignment wrapText="1"/>
      <protection locked="0"/>
    </xf>
    <xf numFmtId="170" fontId="74" fillId="26" borderId="199" xfId="177" applyNumberFormat="1" applyFont="1" applyFill="1" applyBorder="1" applyAlignment="1" applyProtection="1">
      <alignment horizontal="left"/>
    </xf>
    <xf numFmtId="170" fontId="74" fillId="26" borderId="198" xfId="177" applyNumberFormat="1" applyFont="1" applyFill="1" applyBorder="1" applyAlignment="1" applyProtection="1">
      <alignment horizontal="left"/>
    </xf>
    <xf numFmtId="170" fontId="74" fillId="0" borderId="71" xfId="177" applyNumberFormat="1" applyFont="1" applyFill="1" applyBorder="1" applyAlignment="1" applyProtection="1">
      <alignment wrapText="1"/>
      <protection locked="0"/>
    </xf>
    <xf numFmtId="170" fontId="89" fillId="0" borderId="71" xfId="177" applyNumberFormat="1" applyFont="1" applyFill="1" applyBorder="1" applyAlignment="1" applyProtection="1">
      <alignment wrapText="1"/>
      <protection locked="0"/>
    </xf>
    <xf numFmtId="170" fontId="74" fillId="0" borderId="75" xfId="177" applyNumberFormat="1" applyFont="1" applyFill="1" applyBorder="1" applyAlignment="1" applyProtection="1">
      <alignment wrapText="1"/>
      <protection locked="0"/>
    </xf>
    <xf numFmtId="170" fontId="74" fillId="0" borderId="71" xfId="177" applyNumberFormat="1" applyFont="1" applyFill="1" applyBorder="1" applyProtection="1">
      <protection locked="0"/>
    </xf>
    <xf numFmtId="170" fontId="89" fillId="0" borderId="71" xfId="177" applyNumberFormat="1" applyFont="1" applyFill="1" applyBorder="1" applyProtection="1">
      <protection locked="0"/>
    </xf>
    <xf numFmtId="170" fontId="74" fillId="0" borderId="199" xfId="177" applyNumberFormat="1" applyFont="1" applyFill="1" applyBorder="1" applyProtection="1">
      <protection locked="0"/>
    </xf>
    <xf numFmtId="0" fontId="74" fillId="0" borderId="44" xfId="175" applyFont="1" applyFill="1" applyBorder="1" applyProtection="1">
      <protection locked="0"/>
    </xf>
    <xf numFmtId="0" fontId="74" fillId="0" borderId="47" xfId="175" applyFont="1" applyFill="1" applyBorder="1" applyProtection="1">
      <protection locked="0"/>
    </xf>
    <xf numFmtId="0" fontId="66" fillId="26" borderId="138" xfId="0" applyFont="1" applyFill="1" applyBorder="1" applyAlignment="1" applyProtection="1">
      <alignment horizontal="center"/>
    </xf>
    <xf numFmtId="170" fontId="74" fillId="0" borderId="43" xfId="177" applyNumberFormat="1" applyFont="1" applyFill="1" applyBorder="1" applyAlignment="1" applyProtection="1">
      <alignment horizontal="center"/>
      <protection locked="0"/>
    </xf>
    <xf numFmtId="170" fontId="74" fillId="0" borderId="62" xfId="177" applyNumberFormat="1" applyFont="1" applyFill="1" applyBorder="1" applyAlignment="1" applyProtection="1">
      <alignment horizontal="center"/>
      <protection locked="0"/>
    </xf>
    <xf numFmtId="170" fontId="74" fillId="0" borderId="44" xfId="177" applyNumberFormat="1" applyFont="1" applyFill="1" applyBorder="1" applyAlignment="1" applyProtection="1">
      <alignment horizontal="center"/>
      <protection locked="0"/>
    </xf>
    <xf numFmtId="170" fontId="74" fillId="0" borderId="47" xfId="177" applyNumberFormat="1" applyFont="1" applyFill="1" applyBorder="1" applyAlignment="1" applyProtection="1">
      <alignment horizontal="center"/>
      <protection locked="0"/>
    </xf>
    <xf numFmtId="170" fontId="66" fillId="26" borderId="118" xfId="177" applyNumberFormat="1" applyFont="1" applyFill="1" applyBorder="1" applyAlignment="1" applyProtection="1">
      <alignment horizontal="center"/>
    </xf>
    <xf numFmtId="170" fontId="74" fillId="0" borderId="53" xfId="177" applyNumberFormat="1" applyFont="1" applyFill="1" applyBorder="1" applyAlignment="1" applyProtection="1">
      <alignment horizontal="center"/>
      <protection locked="0"/>
    </xf>
    <xf numFmtId="170" fontId="74" fillId="0" borderId="184" xfId="177" applyNumberFormat="1" applyFont="1" applyFill="1" applyBorder="1" applyProtection="1">
      <protection locked="0"/>
    </xf>
    <xf numFmtId="0" fontId="66" fillId="26" borderId="190" xfId="0" applyFont="1" applyFill="1" applyBorder="1" applyAlignment="1" applyProtection="1">
      <alignment horizontal="center" wrapText="1"/>
    </xf>
    <xf numFmtId="0" fontId="66" fillId="26" borderId="192" xfId="0" applyFont="1" applyFill="1" applyBorder="1" applyAlignment="1" applyProtection="1">
      <alignment horizontal="center" wrapText="1"/>
    </xf>
    <xf numFmtId="0" fontId="66" fillId="26" borderId="160" xfId="0" applyFont="1" applyFill="1" applyBorder="1" applyProtection="1"/>
    <xf numFmtId="0" fontId="66" fillId="26" borderId="31" xfId="0" applyFont="1" applyFill="1" applyBorder="1" applyProtection="1"/>
    <xf numFmtId="0" fontId="66" fillId="26" borderId="216" xfId="0" applyFont="1" applyFill="1" applyBorder="1" applyProtection="1"/>
    <xf numFmtId="0" fontId="66" fillId="26" borderId="167" xfId="0" applyFont="1" applyFill="1" applyBorder="1" applyAlignment="1" applyProtection="1">
      <alignment horizontal="center" wrapText="1"/>
    </xf>
    <xf numFmtId="0" fontId="66" fillId="26" borderId="100" xfId="0" applyFont="1" applyFill="1" applyBorder="1" applyAlignment="1" applyProtection="1">
      <alignment horizontal="center"/>
    </xf>
    <xf numFmtId="0" fontId="66" fillId="34" borderId="0" xfId="0" applyFont="1" applyFill="1" applyAlignment="1">
      <alignment horizontal="left"/>
    </xf>
    <xf numFmtId="0" fontId="74" fillId="34" borderId="0" xfId="0" applyFont="1" applyFill="1" applyBorder="1" applyAlignment="1">
      <alignment horizontal="left"/>
    </xf>
    <xf numFmtId="0" fontId="74" fillId="34" borderId="0" xfId="0" quotePrefix="1" applyFont="1" applyFill="1" applyBorder="1" applyAlignment="1">
      <alignment horizontal="center"/>
    </xf>
    <xf numFmtId="0" fontId="25" fillId="34" borderId="0" xfId="0" quotePrefix="1" applyFont="1" applyFill="1" applyAlignment="1">
      <alignment horizontal="center"/>
    </xf>
    <xf numFmtId="0" fontId="0" fillId="0" borderId="0" xfId="0" applyProtection="1">
      <protection locked="0"/>
    </xf>
    <xf numFmtId="0" fontId="0" fillId="34" borderId="0" xfId="0" applyFill="1" applyProtection="1"/>
    <xf numFmtId="0" fontId="0" fillId="0" borderId="0" xfId="0" applyProtection="1"/>
    <xf numFmtId="0" fontId="46" fillId="34" borderId="0" xfId="0" applyFont="1" applyFill="1" applyProtection="1"/>
    <xf numFmtId="0" fontId="62" fillId="34" borderId="0" xfId="0" applyFont="1" applyFill="1" applyProtection="1"/>
    <xf numFmtId="0" fontId="74" fillId="34" borderId="0" xfId="0" applyFont="1" applyFill="1" applyProtection="1"/>
    <xf numFmtId="0" fontId="74" fillId="34" borderId="98" xfId="0" applyFont="1" applyFill="1" applyBorder="1" applyProtection="1"/>
    <xf numFmtId="0" fontId="25" fillId="34" borderId="0" xfId="0" applyFont="1" applyFill="1" applyProtection="1"/>
    <xf numFmtId="0" fontId="74" fillId="34" borderId="0" xfId="0" applyFont="1" applyFill="1" applyAlignment="1" applyProtection="1">
      <alignment horizontal="right"/>
    </xf>
    <xf numFmtId="0" fontId="74" fillId="34" borderId="6" xfId="0" quotePrefix="1" applyFont="1" applyFill="1" applyBorder="1" applyAlignment="1" applyProtection="1">
      <alignment horizontal="right"/>
    </xf>
    <xf numFmtId="0" fontId="74" fillId="34" borderId="0" xfId="0" applyFont="1" applyFill="1" applyBorder="1" applyProtection="1"/>
    <xf numFmtId="0" fontId="74" fillId="34" borderId="2" xfId="0" applyFont="1" applyFill="1" applyBorder="1" applyProtection="1"/>
    <xf numFmtId="0" fontId="25" fillId="34" borderId="0" xfId="0" applyFont="1" applyFill="1" applyBorder="1" applyProtection="1"/>
    <xf numFmtId="0" fontId="74" fillId="34" borderId="0" xfId="0" quotePrefix="1" applyFont="1" applyFill="1" applyBorder="1" applyAlignment="1" applyProtection="1">
      <alignment horizontal="left"/>
    </xf>
    <xf numFmtId="0" fontId="66" fillId="34" borderId="0" xfId="0" applyFont="1" applyFill="1" applyBorder="1" applyProtection="1"/>
    <xf numFmtId="0" fontId="74" fillId="34" borderId="0" xfId="0" quotePrefix="1" applyFont="1" applyFill="1" applyAlignment="1" applyProtection="1">
      <alignment horizontal="right"/>
    </xf>
    <xf numFmtId="0" fontId="25" fillId="0" borderId="0" xfId="0" applyFont="1" applyProtection="1"/>
    <xf numFmtId="0" fontId="74" fillId="0" borderId="100" xfId="0" applyFont="1" applyFill="1" applyBorder="1" applyProtection="1">
      <protection locked="0"/>
    </xf>
    <xf numFmtId="0" fontId="74" fillId="0" borderId="120" xfId="0" applyFont="1" applyFill="1" applyBorder="1" applyAlignment="1" applyProtection="1">
      <alignment horizontal="center"/>
      <protection locked="0"/>
    </xf>
    <xf numFmtId="0" fontId="74" fillId="0" borderId="10" xfId="0" quotePrefix="1" applyFont="1" applyFill="1" applyBorder="1" applyAlignment="1" applyProtection="1">
      <alignment horizontal="left"/>
      <protection locked="0"/>
    </xf>
    <xf numFmtId="0" fontId="74" fillId="0" borderId="109" xfId="0" applyFont="1" applyBorder="1" applyProtection="1">
      <protection locked="0"/>
    </xf>
    <xf numFmtId="0" fontId="74" fillId="0" borderId="105" xfId="0" applyFont="1" applyBorder="1" applyAlignment="1" applyProtection="1">
      <alignment horizontal="left"/>
      <protection locked="0"/>
    </xf>
    <xf numFmtId="0" fontId="66" fillId="0" borderId="120" xfId="0" applyFont="1" applyFill="1" applyBorder="1" applyAlignment="1" applyProtection="1">
      <alignment horizontal="center"/>
      <protection locked="0"/>
    </xf>
    <xf numFmtId="0" fontId="74" fillId="0" borderId="99" xfId="0" applyFont="1" applyFill="1" applyBorder="1" applyAlignment="1" applyProtection="1">
      <alignment horizontal="center"/>
      <protection locked="0"/>
    </xf>
    <xf numFmtId="0" fontId="74" fillId="0" borderId="10" xfId="0" applyFont="1" applyFill="1" applyBorder="1" applyAlignment="1" applyProtection="1">
      <alignment horizontal="center"/>
      <protection locked="0"/>
    </xf>
    <xf numFmtId="0" fontId="74" fillId="0" borderId="10" xfId="0" applyFont="1" applyFill="1" applyBorder="1" applyProtection="1">
      <protection locked="0"/>
    </xf>
    <xf numFmtId="0" fontId="74" fillId="0" borderId="118" xfId="0" applyFont="1" applyFill="1" applyBorder="1" applyAlignment="1" applyProtection="1">
      <alignment horizontal="center"/>
      <protection locked="0"/>
    </xf>
    <xf numFmtId="0" fontId="74" fillId="0" borderId="120" xfId="0" applyFont="1" applyFill="1" applyBorder="1" applyProtection="1">
      <protection locked="0"/>
    </xf>
    <xf numFmtId="0" fontId="74" fillId="0" borderId="99" xfId="0" applyFont="1" applyFill="1" applyBorder="1" applyAlignment="1" applyProtection="1">
      <alignment horizontal="left" wrapText="1"/>
      <protection locked="0"/>
    </xf>
    <xf numFmtId="0" fontId="46" fillId="0" borderId="10" xfId="0" applyFont="1" applyBorder="1" applyAlignment="1" applyProtection="1">
      <alignment horizontal="left" wrapText="1"/>
      <protection locked="0"/>
    </xf>
    <xf numFmtId="0" fontId="66" fillId="0" borderId="120" xfId="0" applyFont="1" applyFill="1" applyBorder="1" applyAlignment="1" applyProtection="1">
      <alignment horizontal="center" wrapText="1"/>
      <protection locked="0"/>
    </xf>
    <xf numFmtId="0" fontId="66" fillId="0" borderId="119" xfId="0" applyFont="1" applyFill="1" applyBorder="1" applyAlignment="1" applyProtection="1">
      <alignment horizontal="center"/>
      <protection locked="0"/>
    </xf>
    <xf numFmtId="0" fontId="66" fillId="0" borderId="99" xfId="0" applyFont="1" applyFill="1" applyBorder="1" applyAlignment="1" applyProtection="1">
      <alignment horizontal="center" vertical="center"/>
      <protection locked="0"/>
    </xf>
    <xf numFmtId="0" fontId="66" fillId="0" borderId="10" xfId="0" quotePrefix="1" applyFont="1" applyFill="1" applyBorder="1" applyAlignment="1" applyProtection="1">
      <alignment horizontal="center" vertical="center" wrapText="1"/>
      <protection locked="0"/>
    </xf>
    <xf numFmtId="0" fontId="66" fillId="0" borderId="100" xfId="0" quotePrefix="1" applyFont="1" applyFill="1" applyBorder="1" applyAlignment="1" applyProtection="1">
      <alignment horizontal="center" vertical="center" wrapText="1"/>
      <protection locked="0"/>
    </xf>
    <xf numFmtId="0" fontId="25" fillId="0" borderId="120" xfId="0" applyFont="1" applyBorder="1" applyProtection="1">
      <protection locked="0"/>
    </xf>
    <xf numFmtId="0" fontId="25" fillId="0" borderId="118" xfId="0" applyFont="1" applyFill="1" applyBorder="1" applyProtection="1">
      <protection locked="0"/>
    </xf>
    <xf numFmtId="0" fontId="25" fillId="0" borderId="120" xfId="0" applyFont="1" applyFill="1" applyBorder="1" applyProtection="1">
      <protection locked="0"/>
    </xf>
    <xf numFmtId="0" fontId="25" fillId="0" borderId="121" xfId="0" applyFont="1" applyFill="1" applyBorder="1" applyProtection="1">
      <protection locked="0"/>
    </xf>
    <xf numFmtId="0" fontId="74" fillId="0" borderId="78" xfId="0" applyFont="1" applyBorder="1" applyProtection="1">
      <protection locked="0"/>
    </xf>
    <xf numFmtId="0" fontId="74" fillId="0" borderId="115" xfId="0" applyFont="1" applyBorder="1" applyProtection="1">
      <protection locked="0"/>
    </xf>
    <xf numFmtId="170" fontId="112" fillId="0" borderId="43" xfId="177" applyNumberFormat="1" applyFont="1" applyBorder="1" applyProtection="1">
      <protection locked="0"/>
    </xf>
    <xf numFmtId="43" fontId="112" fillId="0" borderId="94" xfId="177" applyFont="1" applyBorder="1" applyProtection="1">
      <protection locked="0"/>
    </xf>
    <xf numFmtId="43" fontId="112" fillId="0" borderId="51" xfId="177" applyFont="1" applyBorder="1" applyProtection="1">
      <protection locked="0"/>
    </xf>
    <xf numFmtId="170" fontId="112" fillId="0" borderId="44" xfId="177" applyNumberFormat="1" applyFont="1" applyBorder="1" applyProtection="1">
      <protection locked="0"/>
    </xf>
    <xf numFmtId="170" fontId="89" fillId="0" borderId="184" xfId="177" applyNumberFormat="1" applyFont="1" applyFill="1" applyBorder="1" applyProtection="1">
      <protection locked="0"/>
    </xf>
    <xf numFmtId="170" fontId="66" fillId="0" borderId="43" xfId="177" applyNumberFormat="1" applyFont="1" applyFill="1" applyBorder="1" applyProtection="1">
      <protection locked="0"/>
    </xf>
    <xf numFmtId="170" fontId="66" fillId="0" borderId="74" xfId="177" applyNumberFormat="1" applyFont="1" applyFill="1" applyBorder="1" applyProtection="1">
      <protection locked="0"/>
    </xf>
    <xf numFmtId="170" fontId="89" fillId="0" borderId="75" xfId="177" applyNumberFormat="1" applyFont="1" applyFill="1" applyBorder="1" applyProtection="1">
      <protection locked="0"/>
    </xf>
    <xf numFmtId="170" fontId="89" fillId="0" borderId="45" xfId="177" applyNumberFormat="1" applyFont="1" applyFill="1" applyBorder="1" applyProtection="1">
      <protection locked="0"/>
    </xf>
    <xf numFmtId="170" fontId="74" fillId="0" borderId="163" xfId="177" applyNumberFormat="1" applyFont="1" applyFill="1" applyBorder="1" applyProtection="1">
      <protection locked="0"/>
    </xf>
    <xf numFmtId="49" fontId="90" fillId="0" borderId="6" xfId="181" applyNumberFormat="1" applyFont="1" applyBorder="1" applyAlignment="1" applyProtection="1">
      <alignment horizontal="center" vertical="center"/>
      <protection locked="0"/>
    </xf>
    <xf numFmtId="49" fontId="90" fillId="0" borderId="64" xfId="181" applyNumberFormat="1" applyFont="1" applyBorder="1" applyAlignment="1" applyProtection="1">
      <alignment horizontal="center" vertical="center"/>
      <protection locked="0"/>
    </xf>
    <xf numFmtId="49" fontId="90" fillId="0" borderId="65" xfId="181" applyNumberFormat="1" applyFont="1" applyBorder="1" applyAlignment="1" applyProtection="1">
      <alignment horizontal="center"/>
      <protection locked="0"/>
    </xf>
    <xf numFmtId="49" fontId="90" fillId="0" borderId="65" xfId="181" applyNumberFormat="1" applyFont="1" applyBorder="1" applyAlignment="1" applyProtection="1">
      <alignment horizontal="center" vertical="center"/>
      <protection locked="0"/>
    </xf>
    <xf numFmtId="49" fontId="90" fillId="0" borderId="66" xfId="181" applyNumberFormat="1" applyFont="1" applyFill="1" applyBorder="1" applyAlignment="1" applyProtection="1">
      <alignment horizontal="center" vertical="center"/>
      <protection locked="0"/>
    </xf>
    <xf numFmtId="49" fontId="90" fillId="0" borderId="184" xfId="181" applyNumberFormat="1" applyFont="1" applyFill="1" applyBorder="1" applyAlignment="1" applyProtection="1">
      <alignment horizontal="center" vertical="center"/>
      <protection locked="0"/>
    </xf>
    <xf numFmtId="49" fontId="90" fillId="0" borderId="191" xfId="181" applyNumberFormat="1" applyFont="1" applyFill="1" applyBorder="1" applyAlignment="1" applyProtection="1">
      <alignment horizontal="center" vertical="center"/>
      <protection locked="0"/>
    </xf>
    <xf numFmtId="49" fontId="90" fillId="0" borderId="6" xfId="181" applyNumberFormat="1" applyFont="1" applyFill="1" applyBorder="1" applyAlignment="1" applyProtection="1">
      <alignment horizontal="center" vertical="center"/>
      <protection locked="0"/>
    </xf>
    <xf numFmtId="49" fontId="90" fillId="0" borderId="120" xfId="181" applyNumberFormat="1" applyFont="1" applyFill="1" applyBorder="1" applyAlignment="1" applyProtection="1">
      <alignment horizontal="center" vertical="center"/>
      <protection locked="0"/>
    </xf>
    <xf numFmtId="0" fontId="46" fillId="0" borderId="6" xfId="0" applyFont="1" applyBorder="1" applyProtection="1">
      <protection locked="0"/>
    </xf>
    <xf numFmtId="49" fontId="90" fillId="0" borderId="12" xfId="181" applyNumberFormat="1" applyFont="1" applyFill="1" applyBorder="1" applyAlignment="1" applyProtection="1">
      <alignment horizontal="center" vertical="center"/>
      <protection locked="0"/>
    </xf>
    <xf numFmtId="170" fontId="90" fillId="0" borderId="43" xfId="177" applyNumberFormat="1" applyFont="1" applyFill="1" applyBorder="1" applyAlignment="1" applyProtection="1">
      <alignment horizontal="center" vertical="center"/>
      <protection locked="0"/>
    </xf>
    <xf numFmtId="170" fontId="90" fillId="0" borderId="71" xfId="177" applyNumberFormat="1" applyFont="1" applyBorder="1" applyAlignment="1" applyProtection="1">
      <alignment horizontal="center" vertical="center"/>
      <protection locked="0"/>
    </xf>
    <xf numFmtId="170" fontId="90" fillId="0" borderId="71" xfId="177" applyNumberFormat="1" applyFont="1" applyBorder="1" applyAlignment="1" applyProtection="1">
      <alignment horizontal="center"/>
      <protection locked="0"/>
    </xf>
    <xf numFmtId="170" fontId="74" fillId="0" borderId="71" xfId="177" applyNumberFormat="1" applyFont="1" applyFill="1" applyBorder="1" applyAlignment="1" applyProtection="1">
      <alignment horizontal="center" vertical="center"/>
      <protection locked="0"/>
    </xf>
    <xf numFmtId="170" fontId="90" fillId="0" borderId="71" xfId="177" applyNumberFormat="1" applyFont="1" applyFill="1" applyBorder="1" applyAlignment="1" applyProtection="1">
      <alignment horizontal="center" vertical="center"/>
      <protection locked="0"/>
    </xf>
    <xf numFmtId="49" fontId="90" fillId="0" borderId="6" xfId="181" applyNumberFormat="1" applyFont="1" applyFill="1" applyBorder="1" applyProtection="1">
      <protection locked="0"/>
    </xf>
    <xf numFmtId="49" fontId="90" fillId="0" borderId="64" xfId="181" applyNumberFormat="1" applyFont="1" applyFill="1" applyBorder="1" applyAlignment="1" applyProtection="1">
      <alignment horizontal="center"/>
      <protection locked="0"/>
    </xf>
    <xf numFmtId="0" fontId="90" fillId="0" borderId="65" xfId="181" quotePrefix="1" applyFont="1" applyFill="1" applyBorder="1" applyAlignment="1" applyProtection="1">
      <alignment horizontal="left"/>
      <protection locked="0"/>
    </xf>
    <xf numFmtId="49" fontId="90" fillId="0" borderId="65" xfId="181" applyNumberFormat="1" applyFont="1" applyFill="1" applyBorder="1" applyAlignment="1" applyProtection="1">
      <alignment horizontal="center"/>
      <protection locked="0"/>
    </xf>
    <xf numFmtId="49" fontId="90" fillId="0" borderId="45" xfId="181" applyNumberFormat="1" applyFont="1" applyFill="1" applyBorder="1" applyAlignment="1" applyProtection="1">
      <alignment horizontal="center" vertical="center"/>
      <protection locked="0"/>
    </xf>
    <xf numFmtId="0" fontId="89" fillId="0" borderId="64" xfId="181" quotePrefix="1" applyFont="1" applyFill="1" applyBorder="1" applyAlignment="1" applyProtection="1">
      <alignment horizontal="left"/>
      <protection locked="0"/>
    </xf>
    <xf numFmtId="49" fontId="90" fillId="0" borderId="12" xfId="181" applyNumberFormat="1" applyFont="1" applyFill="1" applyBorder="1" applyAlignment="1" applyProtection="1">
      <alignment horizontal="center"/>
      <protection locked="0"/>
    </xf>
    <xf numFmtId="170" fontId="90" fillId="0" borderId="100" xfId="177" applyNumberFormat="1" applyFont="1" applyFill="1" applyBorder="1" applyAlignment="1" applyProtection="1">
      <alignment horizontal="center" vertical="center"/>
      <protection locked="0"/>
    </xf>
    <xf numFmtId="170" fontId="90" fillId="0" borderId="106" xfId="177" applyNumberFormat="1" applyFont="1" applyFill="1" applyBorder="1" applyAlignment="1" applyProtection="1">
      <alignment horizontal="center" vertical="center"/>
      <protection locked="0"/>
    </xf>
    <xf numFmtId="170" fontId="90" fillId="0" borderId="43" xfId="177" applyNumberFormat="1" applyFont="1" applyFill="1" applyBorder="1" applyAlignment="1" applyProtection="1">
      <alignment horizontal="center"/>
      <protection locked="0"/>
    </xf>
    <xf numFmtId="170" fontId="90" fillId="0" borderId="71" xfId="177" applyNumberFormat="1" applyFont="1" applyFill="1" applyBorder="1" applyAlignment="1" applyProtection="1">
      <alignment horizontal="center"/>
      <protection locked="0"/>
    </xf>
    <xf numFmtId="170" fontId="90" fillId="0" borderId="43" xfId="177" quotePrefix="1" applyNumberFormat="1" applyFont="1" applyFill="1" applyBorder="1" applyAlignment="1" applyProtection="1">
      <alignment horizontal="center"/>
      <protection locked="0"/>
    </xf>
    <xf numFmtId="170" fontId="90" fillId="0" borderId="71" xfId="177" quotePrefix="1" applyNumberFormat="1" applyFont="1" applyFill="1" applyBorder="1" applyAlignment="1" applyProtection="1">
      <alignment horizontal="center"/>
      <protection locked="0"/>
    </xf>
    <xf numFmtId="0" fontId="74" fillId="0" borderId="6" xfId="0" applyFont="1" applyFill="1" applyBorder="1" applyProtection="1">
      <protection locked="0"/>
    </xf>
    <xf numFmtId="0" fontId="74" fillId="0" borderId="45" xfId="0" applyFont="1" applyFill="1" applyBorder="1" applyProtection="1">
      <protection locked="0"/>
    </xf>
    <xf numFmtId="49" fontId="74" fillId="0" borderId="44" xfId="0" applyNumberFormat="1" applyFont="1" applyFill="1" applyBorder="1" applyAlignment="1" applyProtection="1">
      <alignment horizontal="center"/>
      <protection locked="0"/>
    </xf>
    <xf numFmtId="49" fontId="74" fillId="0" borderId="64" xfId="0" applyNumberFormat="1" applyFont="1" applyFill="1" applyBorder="1" applyAlignment="1" applyProtection="1">
      <alignment horizontal="center"/>
      <protection locked="0"/>
    </xf>
    <xf numFmtId="49" fontId="74" fillId="0" borderId="66" xfId="0" applyNumberFormat="1" applyFont="1" applyFill="1" applyBorder="1" applyAlignment="1" applyProtection="1">
      <alignment horizontal="center"/>
      <protection locked="0"/>
    </xf>
    <xf numFmtId="0" fontId="74" fillId="0" borderId="12" xfId="0" applyFont="1" applyFill="1" applyBorder="1" applyAlignment="1" applyProtection="1">
      <alignment horizontal="center"/>
      <protection locked="0"/>
    </xf>
    <xf numFmtId="166" fontId="74" fillId="0" borderId="64" xfId="230" applyFont="1" applyFill="1" applyBorder="1" applyProtection="1">
      <protection locked="0"/>
    </xf>
    <xf numFmtId="166" fontId="74" fillId="0" borderId="65" xfId="230" applyFont="1" applyFill="1" applyBorder="1" applyProtection="1">
      <protection locked="0"/>
    </xf>
    <xf numFmtId="166" fontId="74" fillId="0" borderId="66" xfId="230" applyFont="1" applyFill="1" applyBorder="1" applyProtection="1">
      <protection locked="0"/>
    </xf>
    <xf numFmtId="166" fontId="74" fillId="0" borderId="184" xfId="230" applyFont="1" applyFill="1" applyBorder="1" applyProtection="1">
      <protection locked="0"/>
    </xf>
    <xf numFmtId="166" fontId="74" fillId="0" borderId="163" xfId="230" applyFont="1" applyFill="1" applyBorder="1" applyProtection="1">
      <protection locked="0"/>
    </xf>
    <xf numFmtId="170" fontId="74" fillId="0" borderId="120" xfId="177" applyNumberFormat="1" applyFont="1" applyFill="1" applyBorder="1" applyProtection="1">
      <protection locked="0"/>
    </xf>
    <xf numFmtId="0" fontId="46" fillId="0" borderId="163" xfId="0" applyFont="1" applyBorder="1" applyProtection="1">
      <protection locked="0"/>
    </xf>
    <xf numFmtId="166" fontId="74" fillId="0" borderId="11" xfId="230" applyFont="1" applyFill="1" applyBorder="1" applyProtection="1">
      <protection locked="0"/>
    </xf>
    <xf numFmtId="166" fontId="74" fillId="0" borderId="8" xfId="230" applyFont="1" applyFill="1" applyBorder="1" applyProtection="1">
      <protection locked="0"/>
    </xf>
    <xf numFmtId="0" fontId="74" fillId="0" borderId="43" xfId="0" applyFont="1" applyFill="1" applyBorder="1" applyAlignment="1" applyProtection="1">
      <alignment horizontal="left"/>
      <protection locked="0"/>
    </xf>
    <xf numFmtId="0" fontId="74" fillId="0" borderId="43" xfId="0" applyFont="1" applyFill="1" applyBorder="1" applyAlignment="1" applyProtection="1">
      <alignment horizontal="centerContinuous"/>
      <protection locked="0"/>
    </xf>
    <xf numFmtId="0" fontId="74" fillId="0" borderId="43" xfId="0" applyFont="1" applyFill="1" applyBorder="1" applyProtection="1">
      <protection locked="0"/>
    </xf>
    <xf numFmtId="0" fontId="66" fillId="0" borderId="43" xfId="0" quotePrefix="1" applyFont="1" applyFill="1" applyBorder="1" applyAlignment="1" applyProtection="1">
      <alignment horizontal="left"/>
      <protection locked="0"/>
    </xf>
    <xf numFmtId="0" fontId="66" fillId="0" borderId="43" xfId="0" quotePrefix="1" applyFont="1" applyFill="1" applyBorder="1" applyAlignment="1" applyProtection="1">
      <protection locked="0"/>
    </xf>
    <xf numFmtId="0" fontId="74" fillId="0" borderId="56" xfId="0" applyFont="1" applyFill="1" applyBorder="1" applyAlignment="1" applyProtection="1">
      <alignment horizontal="left"/>
      <protection locked="0"/>
    </xf>
    <xf numFmtId="0" fontId="74" fillId="0" borderId="56" xfId="0" applyFont="1" applyFill="1" applyBorder="1" applyProtection="1">
      <protection locked="0"/>
    </xf>
    <xf numFmtId="49" fontId="74" fillId="34" borderId="0" xfId="0" applyNumberFormat="1" applyFont="1" applyFill="1" applyAlignment="1">
      <alignment horizontal="center"/>
    </xf>
    <xf numFmtId="170" fontId="46" fillId="0" borderId="53" xfId="177" applyNumberFormat="1" applyFont="1" applyBorder="1" applyProtection="1">
      <protection locked="0"/>
    </xf>
    <xf numFmtId="0" fontId="74" fillId="34" borderId="0" xfId="0" quotePrefix="1" applyFont="1" applyFill="1" applyAlignment="1" applyProtection="1">
      <alignment horizontal="center"/>
    </xf>
    <xf numFmtId="49" fontId="76" fillId="34" borderId="0" xfId="0" quotePrefix="1" applyNumberFormat="1" applyFont="1" applyFill="1" applyAlignment="1" applyProtection="1">
      <alignment horizontal="center"/>
    </xf>
    <xf numFmtId="0" fontId="66" fillId="34" borderId="0" xfId="0" quotePrefix="1" applyFont="1" applyFill="1" applyBorder="1" applyAlignment="1" applyProtection="1">
      <alignment horizontal="left"/>
    </xf>
    <xf numFmtId="0" fontId="74" fillId="34" borderId="0" xfId="0" applyFont="1" applyFill="1" applyBorder="1" applyAlignment="1" applyProtection="1">
      <alignment horizontal="center"/>
    </xf>
    <xf numFmtId="170" fontId="74" fillId="34" borderId="0" xfId="0" applyNumberFormat="1" applyFont="1" applyFill="1" applyBorder="1" applyAlignment="1" applyProtection="1">
      <alignment horizontal="center"/>
    </xf>
    <xf numFmtId="0" fontId="66" fillId="34" borderId="0" xfId="0" applyFont="1" applyFill="1" applyBorder="1" applyAlignment="1" applyProtection="1">
      <alignment horizontal="center"/>
    </xf>
    <xf numFmtId="173" fontId="62" fillId="34" borderId="0" xfId="175" applyNumberFormat="1" applyFont="1" applyFill="1" applyBorder="1" applyProtection="1"/>
    <xf numFmtId="0" fontId="46" fillId="34" borderId="0" xfId="0" applyFont="1" applyFill="1" applyBorder="1" applyProtection="1"/>
    <xf numFmtId="0" fontId="66" fillId="34" borderId="0" xfId="0" applyFont="1" applyFill="1" applyProtection="1"/>
    <xf numFmtId="173" fontId="62" fillId="34" borderId="98" xfId="175" applyNumberFormat="1" applyFont="1" applyFill="1" applyBorder="1" applyProtection="1"/>
    <xf numFmtId="170" fontId="0" fillId="0" borderId="0" xfId="0" applyNumberFormat="1" applyProtection="1"/>
    <xf numFmtId="0" fontId="66" fillId="34" borderId="120" xfId="0" applyFont="1" applyFill="1" applyBorder="1" applyAlignment="1" applyProtection="1">
      <alignment horizontal="center"/>
    </xf>
    <xf numFmtId="0" fontId="19" fillId="34" borderId="121" xfId="0" applyFont="1" applyFill="1" applyBorder="1" applyProtection="1"/>
    <xf numFmtId="0" fontId="25" fillId="34" borderId="0" xfId="0" quotePrefix="1" applyFont="1" applyFill="1" applyAlignment="1" applyProtection="1">
      <alignment horizontal="center"/>
    </xf>
    <xf numFmtId="0" fontId="24" fillId="34" borderId="0" xfId="0" quotePrefix="1" applyFont="1" applyFill="1" applyBorder="1" applyAlignment="1" applyProtection="1">
      <alignment horizontal="left"/>
    </xf>
    <xf numFmtId="0" fontId="25" fillId="34" borderId="0" xfId="0" applyFont="1" applyFill="1" applyBorder="1" applyAlignment="1" applyProtection="1">
      <alignment horizontal="center"/>
    </xf>
    <xf numFmtId="0" fontId="25" fillId="34" borderId="99" xfId="0" applyFont="1" applyFill="1" applyBorder="1" applyProtection="1"/>
    <xf numFmtId="170" fontId="14" fillId="34" borderId="0" xfId="176" applyNumberFormat="1" applyFont="1" applyFill="1" applyBorder="1" applyProtection="1"/>
    <xf numFmtId="0" fontId="23" fillId="34" borderId="0" xfId="0" applyFont="1" applyFill="1" applyProtection="1"/>
    <xf numFmtId="0" fontId="25" fillId="34" borderId="0" xfId="0" applyFont="1" applyFill="1" applyAlignment="1" applyProtection="1">
      <alignment horizontal="center"/>
    </xf>
    <xf numFmtId="0" fontId="25" fillId="0" borderId="0" xfId="0" applyFont="1" applyFill="1" applyAlignment="1" applyProtection="1">
      <alignment horizontal="center"/>
    </xf>
    <xf numFmtId="0" fontId="25" fillId="0" borderId="0" xfId="0" applyFont="1" applyFill="1" applyProtection="1"/>
    <xf numFmtId="0" fontId="25" fillId="0" borderId="0" xfId="0" applyFont="1" applyFill="1" applyBorder="1" applyAlignment="1" applyProtection="1"/>
    <xf numFmtId="0" fontId="25" fillId="0" borderId="0" xfId="0" applyFont="1" applyFill="1" applyAlignment="1" applyProtection="1"/>
    <xf numFmtId="0" fontId="24" fillId="0" borderId="0" xfId="0" applyFont="1" applyFill="1" applyAlignment="1" applyProtection="1"/>
    <xf numFmtId="0" fontId="25" fillId="34" borderId="0" xfId="0" applyFont="1" applyFill="1" applyBorder="1" applyAlignment="1" applyProtection="1">
      <alignment horizontal="right"/>
    </xf>
    <xf numFmtId="3" fontId="25" fillId="34" borderId="0" xfId="0" applyNumberFormat="1" applyFont="1" applyFill="1" applyBorder="1" applyAlignment="1" applyProtection="1">
      <alignment horizontal="center"/>
    </xf>
    <xf numFmtId="0" fontId="25" fillId="34" borderId="0" xfId="0" quotePrefix="1" applyFont="1" applyFill="1" applyBorder="1" applyAlignment="1" applyProtection="1">
      <alignment horizontal="left"/>
    </xf>
    <xf numFmtId="0" fontId="22" fillId="0" borderId="0" xfId="0" applyFont="1" applyFill="1" applyAlignment="1" applyProtection="1">
      <alignment horizontal="right"/>
    </xf>
    <xf numFmtId="49" fontId="73" fillId="34" borderId="0" xfId="224" applyNumberFormat="1" applyFont="1" applyFill="1" applyAlignment="1" applyProtection="1">
      <alignment horizontal="center"/>
    </xf>
    <xf numFmtId="166" fontId="66" fillId="34" borderId="0" xfId="224" applyFont="1" applyFill="1" applyBorder="1" applyProtection="1"/>
    <xf numFmtId="170" fontId="62" fillId="33" borderId="204" xfId="177" applyNumberFormat="1" applyFont="1" applyFill="1" applyBorder="1" applyProtection="1"/>
    <xf numFmtId="170" fontId="62" fillId="33" borderId="209" xfId="177" applyNumberFormat="1" applyFont="1" applyFill="1" applyBorder="1" applyProtection="1"/>
    <xf numFmtId="0" fontId="25" fillId="34" borderId="0" xfId="0" quotePrefix="1" applyFont="1" applyFill="1" applyAlignment="1" applyProtection="1">
      <alignment horizontal="right"/>
    </xf>
    <xf numFmtId="166" fontId="46" fillId="32" borderId="19" xfId="224" quotePrefix="1" applyFont="1" applyFill="1" applyBorder="1" applyAlignment="1" applyProtection="1">
      <alignment horizontal="left"/>
      <protection locked="0"/>
    </xf>
    <xf numFmtId="49" fontId="19" fillId="32" borderId="66" xfId="224" applyNumberFormat="1" applyFont="1" applyFill="1" applyBorder="1" applyAlignment="1" applyProtection="1">
      <alignment horizontal="center"/>
      <protection locked="0"/>
    </xf>
    <xf numFmtId="49" fontId="19" fillId="32" borderId="43" xfId="224" applyNumberFormat="1" applyFont="1" applyFill="1" applyBorder="1" applyAlignment="1" applyProtection="1">
      <alignment horizontal="center"/>
      <protection locked="0"/>
    </xf>
    <xf numFmtId="166" fontId="46" fillId="32" borderId="160" xfId="224" quotePrefix="1" applyFont="1" applyFill="1" applyBorder="1" applyAlignment="1" applyProtection="1">
      <alignment horizontal="left"/>
      <protection locked="0"/>
    </xf>
    <xf numFmtId="49" fontId="19" fillId="32" borderId="184" xfId="224" applyNumberFormat="1" applyFont="1" applyFill="1" applyBorder="1" applyAlignment="1" applyProtection="1">
      <alignment horizontal="center"/>
      <protection locked="0"/>
    </xf>
    <xf numFmtId="49" fontId="19" fillId="32" borderId="70" xfId="224" applyNumberFormat="1" applyFont="1" applyFill="1" applyBorder="1" applyAlignment="1" applyProtection="1">
      <alignment horizontal="center"/>
      <protection locked="0"/>
    </xf>
    <xf numFmtId="166" fontId="19" fillId="32" borderId="144" xfId="224" applyFont="1" applyFill="1" applyBorder="1" applyAlignment="1" applyProtection="1">
      <alignment horizontal="left"/>
      <protection locked="0"/>
    </xf>
    <xf numFmtId="166" fontId="19" fillId="32" borderId="160" xfId="224" applyFont="1" applyFill="1" applyBorder="1" applyAlignment="1" applyProtection="1">
      <alignment horizontal="left"/>
      <protection locked="0"/>
    </xf>
    <xf numFmtId="166" fontId="74" fillId="0" borderId="38" xfId="224" quotePrefix="1" applyFont="1" applyBorder="1" applyAlignment="1" applyProtection="1">
      <alignment horizontal="left"/>
      <protection locked="0"/>
    </xf>
    <xf numFmtId="0" fontId="24" fillId="34" borderId="0" xfId="0" applyFont="1" applyFill="1" applyAlignment="1" applyProtection="1">
      <alignment horizontal="center"/>
    </xf>
    <xf numFmtId="0" fontId="66" fillId="26" borderId="188" xfId="0" applyFont="1" applyFill="1" applyBorder="1" applyAlignment="1" applyProtection="1">
      <alignment horizontal="center" vertical="center" wrapText="1"/>
    </xf>
    <xf numFmtId="170" fontId="25" fillId="0" borderId="0" xfId="0" applyNumberFormat="1" applyFont="1" applyFill="1" applyProtection="1"/>
    <xf numFmtId="0" fontId="59" fillId="0" borderId="0" xfId="0" applyFont="1" applyFill="1" applyAlignment="1" applyProtection="1">
      <alignment horizontal="center"/>
    </xf>
    <xf numFmtId="0" fontId="59" fillId="0" borderId="0" xfId="0" applyFont="1" applyFill="1" applyProtection="1"/>
    <xf numFmtId="170" fontId="25" fillId="0" borderId="0" xfId="0" applyNumberFormat="1" applyFont="1" applyFill="1" applyBorder="1" applyProtection="1"/>
    <xf numFmtId="43" fontId="25" fillId="0" borderId="0" xfId="0" applyNumberFormat="1" applyFont="1" applyFill="1" applyProtection="1"/>
    <xf numFmtId="166" fontId="74" fillId="34" borderId="19" xfId="224" applyFont="1" applyFill="1" applyBorder="1" applyAlignment="1" applyProtection="1">
      <alignment horizontal="left"/>
    </xf>
    <xf numFmtId="166" fontId="74" fillId="34" borderId="18" xfId="224" applyFont="1" applyFill="1" applyBorder="1" applyProtection="1"/>
    <xf numFmtId="166" fontId="74" fillId="34" borderId="18" xfId="224" applyFont="1" applyFill="1" applyBorder="1" applyAlignment="1" applyProtection="1">
      <alignment horizontal="left" wrapText="1"/>
    </xf>
    <xf numFmtId="166" fontId="66" fillId="34" borderId="18" xfId="224" applyFont="1" applyFill="1" applyBorder="1" applyAlignment="1" applyProtection="1">
      <alignment horizontal="left"/>
    </xf>
    <xf numFmtId="3" fontId="25" fillId="34" borderId="0" xfId="0" applyNumberFormat="1" applyFont="1" applyFill="1" applyProtection="1"/>
    <xf numFmtId="3" fontId="25" fillId="34" borderId="0" xfId="0" quotePrefix="1" applyNumberFormat="1" applyFont="1" applyFill="1" applyBorder="1" applyAlignment="1" applyProtection="1">
      <alignment horizontal="center"/>
    </xf>
    <xf numFmtId="0" fontId="62" fillId="26" borderId="118" xfId="0" applyFont="1" applyFill="1" applyBorder="1" applyAlignment="1" applyProtection="1">
      <alignment horizontal="center" vertical="center" wrapText="1"/>
    </xf>
    <xf numFmtId="0" fontId="62" fillId="26" borderId="180" xfId="0" applyFont="1" applyFill="1" applyBorder="1" applyAlignment="1" applyProtection="1">
      <alignment horizontal="center" vertical="center" wrapText="1"/>
    </xf>
    <xf numFmtId="0" fontId="60" fillId="0" borderId="0" xfId="0" applyFont="1" applyProtection="1"/>
    <xf numFmtId="170" fontId="60" fillId="0" borderId="0" xfId="0" applyNumberFormat="1" applyFont="1" applyProtection="1"/>
    <xf numFmtId="170" fontId="60" fillId="0" borderId="219" xfId="0" applyNumberFormat="1" applyFont="1" applyBorder="1" applyProtection="1"/>
    <xf numFmtId="0" fontId="57" fillId="34" borderId="0" xfId="0" applyFont="1" applyFill="1" applyProtection="1"/>
    <xf numFmtId="0" fontId="77" fillId="34" borderId="0" xfId="0" applyFont="1" applyFill="1" applyBorder="1" applyAlignment="1" applyProtection="1">
      <alignment horizontal="left" vertical="top" indent="1"/>
    </xf>
    <xf numFmtId="170" fontId="57" fillId="34" borderId="0" xfId="177" applyNumberFormat="1" applyFont="1" applyFill="1" applyBorder="1" applyProtection="1"/>
    <xf numFmtId="170" fontId="57" fillId="34" borderId="125" xfId="177" applyNumberFormat="1" applyFont="1" applyFill="1" applyBorder="1" applyAlignment="1" applyProtection="1">
      <alignment horizontal="right" vertical="top"/>
    </xf>
    <xf numFmtId="170" fontId="57" fillId="34" borderId="0" xfId="177" applyNumberFormat="1" applyFont="1" applyFill="1" applyBorder="1" applyAlignment="1" applyProtection="1">
      <alignment horizontal="right" vertical="top"/>
    </xf>
    <xf numFmtId="0" fontId="57" fillId="0" borderId="0" xfId="0" applyFont="1" applyProtection="1"/>
    <xf numFmtId="0" fontId="57" fillId="0" borderId="0" xfId="0" applyFont="1" applyFill="1" applyProtection="1"/>
    <xf numFmtId="0" fontId="57" fillId="31" borderId="0" xfId="0" applyFont="1" applyFill="1" applyProtection="1"/>
    <xf numFmtId="170" fontId="14" fillId="34" borderId="125" xfId="176" applyNumberFormat="1" applyFont="1" applyFill="1" applyBorder="1" applyAlignment="1" applyProtection="1">
      <alignment horizontal="center"/>
    </xf>
    <xf numFmtId="0" fontId="77" fillId="34" borderId="0" xfId="0" applyFont="1" applyFill="1" applyBorder="1" applyAlignment="1" applyProtection="1">
      <alignment horizontal="left" wrapText="1"/>
    </xf>
    <xf numFmtId="0" fontId="24" fillId="34" borderId="0" xfId="0" quotePrefix="1" applyFont="1" applyFill="1" applyAlignment="1" applyProtection="1"/>
    <xf numFmtId="0" fontId="24" fillId="34" borderId="0" xfId="0" quotePrefix="1" applyFont="1" applyFill="1" applyAlignment="1" applyProtection="1">
      <alignment horizontal="center"/>
    </xf>
    <xf numFmtId="0" fontId="0" fillId="34" borderId="0" xfId="0" applyFill="1" applyBorder="1" applyAlignment="1" applyProtection="1"/>
    <xf numFmtId="0" fontId="25" fillId="34" borderId="0" xfId="178" quotePrefix="1" applyFont="1" applyFill="1" applyAlignment="1" applyProtection="1">
      <alignment horizontal="center"/>
    </xf>
    <xf numFmtId="0" fontId="74" fillId="34" borderId="0" xfId="0" applyFont="1" applyFill="1" applyBorder="1" applyAlignment="1" applyProtection="1"/>
    <xf numFmtId="0" fontId="74" fillId="34" borderId="0" xfId="0" quotePrefix="1" applyFont="1" applyFill="1" applyBorder="1" applyAlignment="1" applyProtection="1">
      <alignment horizontal="center"/>
    </xf>
    <xf numFmtId="0" fontId="25" fillId="0" borderId="0" xfId="0" applyFont="1" applyAlignment="1" applyProtection="1"/>
    <xf numFmtId="0" fontId="74" fillId="34" borderId="59" xfId="0" applyFont="1" applyFill="1" applyBorder="1" applyProtection="1"/>
    <xf numFmtId="0" fontId="74" fillId="34" borderId="0" xfId="0" applyFont="1" applyFill="1" applyBorder="1" applyAlignment="1" applyProtection="1">
      <alignment horizontal="centerContinuous"/>
    </xf>
    <xf numFmtId="3" fontId="74" fillId="34" borderId="0" xfId="0" applyNumberFormat="1" applyFont="1" applyFill="1" applyBorder="1" applyAlignment="1" applyProtection="1">
      <alignment horizontal="center"/>
    </xf>
    <xf numFmtId="0" fontId="66" fillId="34" borderId="0" xfId="0" applyFont="1" applyFill="1" applyBorder="1" applyAlignment="1" applyProtection="1">
      <alignment horizontal="centerContinuous"/>
    </xf>
    <xf numFmtId="0" fontId="74" fillId="34" borderId="0" xfId="0" applyFont="1" applyFill="1" applyBorder="1" applyAlignment="1" applyProtection="1">
      <alignment horizontal="right"/>
    </xf>
    <xf numFmtId="0" fontId="46" fillId="34" borderId="0" xfId="175" applyFont="1" applyFill="1" applyProtection="1"/>
    <xf numFmtId="0" fontId="46" fillId="34" borderId="0" xfId="175" applyFont="1" applyFill="1" applyBorder="1" applyProtection="1"/>
    <xf numFmtId="166" fontId="46" fillId="34" borderId="161" xfId="233" applyFont="1" applyFill="1" applyBorder="1" applyAlignment="1" applyProtection="1">
      <alignment horizontal="center" wrapText="1"/>
    </xf>
    <xf numFmtId="0" fontId="62" fillId="26" borderId="112" xfId="0" applyFont="1" applyFill="1" applyBorder="1" applyAlignment="1" applyProtection="1">
      <alignment horizontal="center" vertical="center" wrapText="1"/>
    </xf>
    <xf numFmtId="0" fontId="62" fillId="26" borderId="110" xfId="0" applyFont="1" applyFill="1" applyBorder="1" applyAlignment="1" applyProtection="1">
      <alignment horizontal="center" vertical="center" wrapText="1"/>
    </xf>
    <xf numFmtId="0" fontId="25" fillId="0" borderId="0" xfId="0" applyFont="1" applyBorder="1" applyProtection="1"/>
    <xf numFmtId="0" fontId="74" fillId="34" borderId="31" xfId="0" applyFont="1" applyFill="1" applyBorder="1" applyProtection="1"/>
    <xf numFmtId="0" fontId="74" fillId="34" borderId="0" xfId="0" quotePrefix="1" applyFont="1" applyFill="1" applyBorder="1" applyAlignment="1" applyProtection="1">
      <alignment horizontal="right"/>
    </xf>
    <xf numFmtId="0" fontId="46" fillId="34" borderId="125" xfId="175" applyFont="1" applyFill="1" applyBorder="1" applyProtection="1"/>
    <xf numFmtId="170" fontId="46" fillId="35" borderId="45" xfId="177" applyNumberFormat="1" applyFont="1" applyFill="1" applyBorder="1" applyProtection="1"/>
    <xf numFmtId="0" fontId="74" fillId="34" borderId="125" xfId="0" applyFont="1" applyFill="1" applyBorder="1" applyProtection="1"/>
    <xf numFmtId="0" fontId="74" fillId="34" borderId="31" xfId="0" quotePrefix="1" applyFont="1" applyFill="1" applyBorder="1" applyProtection="1"/>
    <xf numFmtId="0" fontId="62" fillId="26" borderId="127" xfId="0" applyFont="1" applyFill="1" applyBorder="1" applyProtection="1"/>
    <xf numFmtId="170" fontId="46" fillId="28" borderId="120" xfId="177" applyNumberFormat="1" applyFont="1" applyFill="1" applyBorder="1" applyProtection="1"/>
    <xf numFmtId="170" fontId="25" fillId="0" borderId="0" xfId="177" applyNumberFormat="1" applyFont="1" applyProtection="1"/>
    <xf numFmtId="170" fontId="25" fillId="0" borderId="0" xfId="0" applyNumberFormat="1" applyFont="1" applyProtection="1"/>
    <xf numFmtId="0" fontId="46" fillId="34" borderId="6" xfId="175" applyFont="1" applyFill="1" applyBorder="1" applyProtection="1"/>
    <xf numFmtId="170" fontId="46" fillId="34" borderId="6" xfId="177" applyNumberFormat="1" applyFont="1" applyFill="1" applyBorder="1" applyProtection="1"/>
    <xf numFmtId="170" fontId="46" fillId="34" borderId="30" xfId="177" applyNumberFormat="1" applyFont="1" applyFill="1" applyBorder="1" applyProtection="1"/>
    <xf numFmtId="170" fontId="62" fillId="34" borderId="49" xfId="177" applyNumberFormat="1" applyFont="1" applyFill="1" applyBorder="1" applyAlignment="1" applyProtection="1">
      <alignment horizontal="left"/>
    </xf>
    <xf numFmtId="0" fontId="62" fillId="26" borderId="13" xfId="0" applyFont="1" applyFill="1" applyBorder="1" applyProtection="1"/>
    <xf numFmtId="170" fontId="46" fillId="34" borderId="10" xfId="177" applyNumberFormat="1" applyFont="1" applyFill="1" applyBorder="1" applyProtection="1"/>
    <xf numFmtId="170" fontId="46" fillId="34" borderId="123" xfId="177" applyNumberFormat="1" applyFont="1" applyFill="1" applyBorder="1" applyProtection="1"/>
    <xf numFmtId="170" fontId="62" fillId="26" borderId="120" xfId="177" applyNumberFormat="1" applyFont="1" applyFill="1" applyBorder="1" applyProtection="1"/>
    <xf numFmtId="170" fontId="62" fillId="26" borderId="73" xfId="177" applyNumberFormat="1" applyFont="1" applyFill="1" applyBorder="1" applyProtection="1"/>
    <xf numFmtId="170" fontId="46" fillId="35" borderId="49" xfId="177" applyNumberFormat="1" applyFont="1" applyFill="1" applyBorder="1" applyAlignment="1" applyProtection="1">
      <alignment horizontal="center"/>
    </xf>
    <xf numFmtId="170" fontId="46" fillId="35" borderId="43" xfId="177" applyNumberFormat="1" applyFont="1" applyFill="1" applyBorder="1" applyAlignment="1" applyProtection="1">
      <alignment horizontal="center"/>
    </xf>
    <xf numFmtId="170" fontId="62" fillId="34" borderId="6" xfId="177" applyNumberFormat="1" applyFont="1" applyFill="1" applyBorder="1" applyAlignment="1" applyProtection="1">
      <alignment horizontal="center"/>
    </xf>
    <xf numFmtId="170" fontId="62" fillId="34" borderId="75" xfId="177" applyNumberFormat="1" applyFont="1" applyFill="1" applyBorder="1" applyAlignment="1" applyProtection="1">
      <alignment horizontal="center"/>
    </xf>
    <xf numFmtId="0" fontId="74" fillId="34" borderId="63" xfId="0" applyFont="1" applyFill="1" applyBorder="1" applyProtection="1"/>
    <xf numFmtId="0" fontId="74" fillId="34" borderId="97" xfId="0" quotePrefix="1" applyFont="1" applyFill="1" applyBorder="1" applyAlignment="1" applyProtection="1">
      <alignment horizontal="right"/>
    </xf>
    <xf numFmtId="0" fontId="62" fillId="26" borderId="28" xfId="0" applyFont="1" applyFill="1" applyBorder="1" applyProtection="1"/>
    <xf numFmtId="170" fontId="62" fillId="35" borderId="28" xfId="177" applyNumberFormat="1" applyFont="1" applyFill="1" applyBorder="1" applyProtection="1"/>
    <xf numFmtId="170" fontId="74" fillId="34" borderId="0" xfId="0" applyNumberFormat="1" applyFont="1" applyFill="1" applyProtection="1"/>
    <xf numFmtId="0" fontId="74" fillId="0" borderId="0" xfId="0" applyFont="1" applyProtection="1"/>
    <xf numFmtId="0" fontId="74" fillId="0" borderId="0" xfId="0" applyFont="1" applyFill="1" applyAlignment="1" applyProtection="1">
      <alignment horizontal="right"/>
    </xf>
    <xf numFmtId="0" fontId="74" fillId="0" borderId="0" xfId="0" applyFont="1" applyFill="1" applyProtection="1"/>
    <xf numFmtId="170" fontId="74" fillId="0" borderId="0" xfId="177" applyNumberFormat="1" applyFont="1" applyProtection="1"/>
    <xf numFmtId="170" fontId="74" fillId="0" borderId="0" xfId="177" applyNumberFormat="1" applyFont="1" applyFill="1" applyProtection="1"/>
    <xf numFmtId="170" fontId="46" fillId="0" borderId="0" xfId="177" applyNumberFormat="1" applyFont="1" applyFill="1" applyProtection="1"/>
    <xf numFmtId="170" fontId="46" fillId="0" borderId="0" xfId="0" applyNumberFormat="1" applyFont="1" applyFill="1" applyProtection="1"/>
    <xf numFmtId="170" fontId="74" fillId="0" borderId="0" xfId="0" applyNumberFormat="1" applyFont="1" applyProtection="1"/>
    <xf numFmtId="170" fontId="74" fillId="0" borderId="0" xfId="0" applyNumberFormat="1" applyFont="1" applyFill="1" applyProtection="1"/>
    <xf numFmtId="49" fontId="74" fillId="34" borderId="0" xfId="0" applyNumberFormat="1" applyFont="1" applyFill="1" applyAlignment="1" applyProtection="1">
      <alignment horizontal="center"/>
    </xf>
    <xf numFmtId="0" fontId="74" fillId="34" borderId="0" xfId="0" applyFont="1" applyFill="1" applyAlignment="1" applyProtection="1">
      <alignment horizontal="centerContinuous"/>
    </xf>
    <xf numFmtId="0" fontId="66" fillId="34" borderId="0" xfId="0" applyFont="1" applyFill="1" applyAlignment="1" applyProtection="1">
      <alignment horizontal="left"/>
    </xf>
    <xf numFmtId="0" fontId="96" fillId="34" borderId="0" xfId="0" applyFont="1" applyFill="1" applyProtection="1"/>
    <xf numFmtId="173" fontId="66" fillId="34" borderId="98" xfId="175" applyNumberFormat="1" applyFont="1" applyFill="1" applyBorder="1" applyProtection="1"/>
    <xf numFmtId="0" fontId="74" fillId="34" borderId="0" xfId="0" applyFont="1" applyFill="1" applyAlignment="1" applyProtection="1">
      <alignment horizontal="left"/>
    </xf>
    <xf numFmtId="0" fontId="113" fillId="34" borderId="0" xfId="0" applyFont="1" applyFill="1" applyAlignment="1" applyProtection="1">
      <alignment horizontal="center"/>
    </xf>
    <xf numFmtId="0" fontId="66" fillId="26" borderId="10" xfId="0" applyFont="1" applyFill="1" applyBorder="1" applyAlignment="1" applyProtection="1">
      <alignment horizontal="center" vertical="center" wrapText="1"/>
    </xf>
    <xf numFmtId="0" fontId="66" fillId="26" borderId="120" xfId="0" applyFont="1" applyFill="1" applyBorder="1" applyAlignment="1" applyProtection="1">
      <alignment horizontal="center" vertical="center" wrapText="1"/>
    </xf>
    <xf numFmtId="0" fontId="66" fillId="26" borderId="118" xfId="0" applyFont="1" applyFill="1" applyBorder="1" applyProtection="1"/>
    <xf numFmtId="0" fontId="66" fillId="26" borderId="6" xfId="0" applyFont="1" applyFill="1" applyBorder="1" applyProtection="1"/>
    <xf numFmtId="170" fontId="74" fillId="28" borderId="28" xfId="177" applyNumberFormat="1" applyFont="1" applyFill="1" applyBorder="1" applyProtection="1"/>
    <xf numFmtId="170" fontId="74" fillId="0" borderId="43" xfId="177" applyNumberFormat="1" applyFont="1" applyBorder="1" applyProtection="1">
      <protection locked="0"/>
    </xf>
    <xf numFmtId="170" fontId="74" fillId="0" borderId="71" xfId="177" applyNumberFormat="1" applyFont="1" applyBorder="1" applyProtection="1">
      <protection locked="0"/>
    </xf>
    <xf numFmtId="0" fontId="73" fillId="26" borderId="167" xfId="0" applyFont="1" applyFill="1" applyBorder="1" applyAlignment="1" applyProtection="1">
      <alignment horizontal="center" vertical="center" wrapText="1"/>
    </xf>
    <xf numFmtId="0" fontId="62" fillId="26" borderId="103" xfId="0" applyFont="1" applyFill="1" applyBorder="1" applyAlignment="1" applyProtection="1">
      <alignment horizontal="center" vertical="center" wrapText="1"/>
    </xf>
    <xf numFmtId="0" fontId="46" fillId="34" borderId="31" xfId="0" applyFont="1" applyFill="1" applyBorder="1" applyProtection="1"/>
    <xf numFmtId="170" fontId="84" fillId="28" borderId="45" xfId="177" applyNumberFormat="1" applyFont="1" applyFill="1" applyBorder="1" applyProtection="1"/>
    <xf numFmtId="0" fontId="46" fillId="29" borderId="83" xfId="0" applyFont="1" applyFill="1" applyBorder="1" applyAlignment="1" applyProtection="1">
      <alignment wrapText="1"/>
    </xf>
    <xf numFmtId="170" fontId="46" fillId="28" borderId="45" xfId="177" applyNumberFormat="1" applyFont="1" applyFill="1" applyBorder="1" applyProtection="1"/>
    <xf numFmtId="0" fontId="62" fillId="29" borderId="181" xfId="0" applyFont="1" applyFill="1" applyBorder="1" applyAlignment="1" applyProtection="1">
      <alignment wrapText="1"/>
    </xf>
    <xf numFmtId="0" fontId="62" fillId="29" borderId="59" xfId="0" applyFont="1" applyFill="1" applyBorder="1" applyAlignment="1" applyProtection="1">
      <alignment wrapText="1"/>
    </xf>
    <xf numFmtId="0" fontId="62" fillId="29" borderId="59" xfId="0" applyFont="1" applyFill="1" applyBorder="1" applyProtection="1"/>
    <xf numFmtId="170" fontId="62" fillId="29" borderId="45" xfId="177" applyNumberFormat="1" applyFont="1" applyFill="1" applyBorder="1" applyAlignment="1" applyProtection="1">
      <alignment horizontal="left" wrapText="1" indent="1"/>
    </xf>
    <xf numFmtId="170" fontId="62" fillId="29" borderId="73" xfId="177" applyNumberFormat="1" applyFont="1" applyFill="1" applyBorder="1" applyAlignment="1" applyProtection="1">
      <alignment horizontal="left" wrapText="1" indent="1"/>
    </xf>
    <xf numFmtId="0" fontId="46" fillId="26" borderId="0" xfId="0" applyFont="1" applyFill="1" applyBorder="1" applyAlignment="1" applyProtection="1">
      <alignment horizontal="left"/>
    </xf>
    <xf numFmtId="0" fontId="62" fillId="26" borderId="59" xfId="0" applyFont="1" applyFill="1" applyBorder="1" applyAlignment="1" applyProtection="1">
      <alignment horizontal="left"/>
    </xf>
    <xf numFmtId="170" fontId="46" fillId="26" borderId="45" xfId="177" applyNumberFormat="1" applyFont="1" applyFill="1" applyBorder="1" applyProtection="1"/>
    <xf numFmtId="170" fontId="46" fillId="26" borderId="73" xfId="177" applyNumberFormat="1" applyFont="1" applyFill="1" applyBorder="1" applyProtection="1"/>
    <xf numFmtId="170" fontId="46" fillId="26" borderId="43" xfId="177" applyNumberFormat="1" applyFont="1" applyFill="1" applyBorder="1" applyProtection="1"/>
    <xf numFmtId="170" fontId="46" fillId="26" borderId="71" xfId="177" applyNumberFormat="1" applyFont="1" applyFill="1" applyBorder="1" applyProtection="1"/>
    <xf numFmtId="0" fontId="46" fillId="34" borderId="31" xfId="0" quotePrefix="1" applyFont="1" applyFill="1" applyBorder="1" applyProtection="1"/>
    <xf numFmtId="0" fontId="46" fillId="34" borderId="63" xfId="0" applyFont="1" applyFill="1" applyBorder="1" applyProtection="1"/>
    <xf numFmtId="0" fontId="62" fillId="34" borderId="0" xfId="0" applyFont="1" applyFill="1" applyBorder="1" applyAlignment="1" applyProtection="1">
      <alignment wrapText="1"/>
    </xf>
    <xf numFmtId="170" fontId="46" fillId="34" borderId="0" xfId="176" applyNumberFormat="1" applyFill="1" applyBorder="1" applyProtection="1"/>
    <xf numFmtId="49" fontId="74" fillId="34" borderId="0" xfId="181" quotePrefix="1" applyNumberFormat="1" applyFont="1" applyFill="1" applyAlignment="1" applyProtection="1">
      <alignment horizontal="center"/>
    </xf>
    <xf numFmtId="49" fontId="96" fillId="34" borderId="0" xfId="0" quotePrefix="1" applyNumberFormat="1" applyFont="1" applyFill="1" applyAlignment="1" applyProtection="1">
      <alignment horizontal="center"/>
    </xf>
    <xf numFmtId="0" fontId="74" fillId="34" borderId="98" xfId="181" applyFont="1" applyFill="1" applyBorder="1" applyProtection="1"/>
    <xf numFmtId="49" fontId="74" fillId="34" borderId="0" xfId="181" applyNumberFormat="1" applyFont="1" applyFill="1" applyProtection="1"/>
    <xf numFmtId="14" fontId="66" fillId="34" borderId="0" xfId="175" applyNumberFormat="1" applyFont="1" applyFill="1" applyProtection="1"/>
    <xf numFmtId="49" fontId="99" fillId="34" borderId="0" xfId="181" applyNumberFormat="1" applyFont="1" applyFill="1" applyAlignment="1" applyProtection="1">
      <alignment horizontal="center"/>
    </xf>
    <xf numFmtId="173" fontId="66" fillId="34" borderId="0" xfId="175" applyNumberFormat="1" applyFont="1" applyFill="1" applyBorder="1" applyProtection="1"/>
    <xf numFmtId="49" fontId="74" fillId="34" borderId="98" xfId="181" applyNumberFormat="1" applyFont="1" applyFill="1" applyBorder="1" applyProtection="1"/>
    <xf numFmtId="49" fontId="74" fillId="34" borderId="0" xfId="181" applyNumberFormat="1" applyFont="1" applyFill="1" applyBorder="1" applyProtection="1"/>
    <xf numFmtId="3" fontId="74" fillId="34" borderId="0" xfId="181" applyNumberFormat="1" applyFont="1" applyFill="1" applyProtection="1"/>
    <xf numFmtId="0" fontId="66" fillId="26" borderId="110" xfId="0" applyFont="1" applyFill="1" applyBorder="1" applyAlignment="1" applyProtection="1">
      <alignment horizontal="center" vertical="center" wrapText="1"/>
    </xf>
    <xf numFmtId="0" fontId="66" fillId="26" borderId="156" xfId="0" applyFont="1" applyFill="1" applyBorder="1" applyAlignment="1" applyProtection="1">
      <alignment horizontal="center" vertical="center" wrapText="1"/>
    </xf>
    <xf numFmtId="0" fontId="66" fillId="26" borderId="112" xfId="0" applyFont="1" applyFill="1" applyBorder="1" applyAlignment="1" applyProtection="1">
      <alignment horizontal="center" vertical="center" wrapText="1"/>
    </xf>
    <xf numFmtId="0" fontId="66" fillId="26" borderId="192" xfId="0" applyFont="1" applyFill="1" applyBorder="1" applyAlignment="1" applyProtection="1">
      <alignment horizontal="center" vertical="center" wrapText="1"/>
    </xf>
    <xf numFmtId="0" fontId="74" fillId="34" borderId="3" xfId="181" applyFont="1" applyFill="1" applyBorder="1" applyProtection="1"/>
    <xf numFmtId="170" fontId="74" fillId="35" borderId="120" xfId="177" applyNumberFormat="1" applyFont="1" applyFill="1" applyBorder="1" applyProtection="1"/>
    <xf numFmtId="0" fontId="74" fillId="34" borderId="0" xfId="181" applyFont="1" applyFill="1" applyProtection="1"/>
    <xf numFmtId="0" fontId="66" fillId="34" borderId="0" xfId="181" applyFont="1" applyFill="1" applyProtection="1"/>
    <xf numFmtId="0" fontId="74" fillId="34" borderId="3" xfId="181" applyFont="1" applyFill="1" applyBorder="1" applyAlignment="1" applyProtection="1">
      <alignment vertical="center"/>
    </xf>
    <xf numFmtId="0" fontId="90" fillId="34" borderId="3" xfId="181" quotePrefix="1" applyFont="1" applyFill="1" applyBorder="1" applyAlignment="1" applyProtection="1">
      <alignment horizontal="left" vertical="center"/>
    </xf>
    <xf numFmtId="0" fontId="74" fillId="34" borderId="8" xfId="181" applyFont="1" applyFill="1" applyBorder="1" applyAlignment="1" applyProtection="1">
      <alignment wrapText="1"/>
    </xf>
    <xf numFmtId="0" fontId="74" fillId="34" borderId="8" xfId="181" applyFont="1" applyFill="1" applyBorder="1" applyAlignment="1" applyProtection="1"/>
    <xf numFmtId="0" fontId="90" fillId="34" borderId="8" xfId="181" applyFont="1" applyFill="1" applyBorder="1" applyAlignment="1" applyProtection="1"/>
    <xf numFmtId="0" fontId="74" fillId="34" borderId="8" xfId="181" applyFont="1" applyFill="1" applyBorder="1" applyAlignment="1" applyProtection="1">
      <alignment vertical="center"/>
    </xf>
    <xf numFmtId="0" fontId="90" fillId="34" borderId="8" xfId="181" quotePrefix="1" applyFont="1" applyFill="1" applyBorder="1" applyAlignment="1" applyProtection="1">
      <alignment horizontal="left" vertical="center"/>
    </xf>
    <xf numFmtId="0" fontId="74" fillId="34" borderId="8" xfId="181" applyFont="1" applyFill="1" applyBorder="1" applyAlignment="1" applyProtection="1">
      <alignment horizontal="left" vertical="center"/>
    </xf>
    <xf numFmtId="0" fontId="90" fillId="34" borderId="3" xfId="181" applyFont="1" applyFill="1" applyBorder="1" applyAlignment="1" applyProtection="1">
      <alignment vertical="center"/>
    </xf>
    <xf numFmtId="0" fontId="90" fillId="34" borderId="8" xfId="181" applyFont="1" applyFill="1" applyBorder="1" applyAlignment="1" applyProtection="1">
      <alignment vertical="center"/>
    </xf>
    <xf numFmtId="0" fontId="91" fillId="34" borderId="153" xfId="181" applyFont="1" applyFill="1" applyBorder="1" applyAlignment="1" applyProtection="1">
      <alignment horizontal="left" vertical="top"/>
    </xf>
    <xf numFmtId="0" fontId="74" fillId="34" borderId="153" xfId="0" applyFont="1" applyFill="1" applyBorder="1" applyProtection="1"/>
    <xf numFmtId="0" fontId="90" fillId="34" borderId="153" xfId="181" applyFont="1" applyFill="1" applyBorder="1" applyAlignment="1" applyProtection="1">
      <alignment vertical="center"/>
    </xf>
    <xf numFmtId="0" fontId="90" fillId="34" borderId="0" xfId="181" applyFont="1" applyFill="1" applyBorder="1" applyAlignment="1" applyProtection="1">
      <alignment vertical="center"/>
    </xf>
    <xf numFmtId="0" fontId="89" fillId="34" borderId="3" xfId="181" quotePrefix="1" applyFont="1" applyFill="1" applyBorder="1" applyAlignment="1" applyProtection="1">
      <alignment horizontal="left"/>
    </xf>
    <xf numFmtId="0" fontId="91" fillId="34" borderId="3" xfId="181" applyFont="1" applyFill="1" applyBorder="1" applyAlignment="1" applyProtection="1">
      <alignment vertical="center"/>
    </xf>
    <xf numFmtId="0" fontId="74" fillId="26" borderId="98" xfId="0" applyFont="1" applyFill="1" applyBorder="1" applyAlignment="1" applyProtection="1">
      <alignment horizontal="center" vertical="center" wrapText="1"/>
    </xf>
    <xf numFmtId="170" fontId="74" fillId="26" borderId="99" xfId="0" applyNumberFormat="1" applyFont="1" applyFill="1" applyBorder="1" applyAlignment="1" applyProtection="1">
      <alignment horizontal="center" vertical="center" wrapText="1"/>
    </xf>
    <xf numFmtId="0" fontId="74" fillId="26" borderId="199" xfId="0" applyFont="1" applyFill="1" applyBorder="1" applyAlignment="1" applyProtection="1">
      <alignment horizontal="center" vertical="center" wrapText="1"/>
    </xf>
    <xf numFmtId="0" fontId="90" fillId="34" borderId="97" xfId="181" applyFont="1" applyFill="1" applyBorder="1" applyAlignment="1" applyProtection="1">
      <alignment vertical="center"/>
    </xf>
    <xf numFmtId="170" fontId="74" fillId="28" borderId="82" xfId="177" applyNumberFormat="1" applyFont="1" applyFill="1" applyBorder="1" applyProtection="1"/>
    <xf numFmtId="0" fontId="74" fillId="34" borderId="0" xfId="181" quotePrefix="1" applyFont="1" applyFill="1" applyBorder="1" applyAlignment="1" applyProtection="1">
      <alignment horizontal="left" vertical="center"/>
    </xf>
    <xf numFmtId="49" fontId="90" fillId="34" borderId="0" xfId="181" applyNumberFormat="1" applyFont="1" applyFill="1" applyBorder="1" applyAlignment="1" applyProtection="1">
      <alignment horizontal="center" vertical="center"/>
    </xf>
    <xf numFmtId="170" fontId="74" fillId="34" borderId="0" xfId="177" applyNumberFormat="1" applyFont="1" applyFill="1" applyBorder="1" applyProtection="1"/>
    <xf numFmtId="0" fontId="74" fillId="34" borderId="0" xfId="181" applyFont="1" applyFill="1" applyBorder="1" applyProtection="1"/>
    <xf numFmtId="0" fontId="90" fillId="34" borderId="0" xfId="181" applyFont="1" applyFill="1" applyBorder="1" applyProtection="1"/>
    <xf numFmtId="49" fontId="90" fillId="34" borderId="0" xfId="181" applyNumberFormat="1" applyFont="1" applyFill="1" applyBorder="1" applyProtection="1"/>
    <xf numFmtId="3" fontId="74" fillId="34" borderId="0" xfId="181" applyNumberFormat="1" applyFont="1" applyFill="1" applyBorder="1" applyProtection="1"/>
    <xf numFmtId="0" fontId="66" fillId="26" borderId="111" xfId="0" applyFont="1" applyFill="1" applyBorder="1" applyAlignment="1" applyProtection="1">
      <alignment horizontal="center" vertical="center" wrapText="1"/>
    </xf>
    <xf numFmtId="49" fontId="90" fillId="34" borderId="129" xfId="181" applyNumberFormat="1" applyFont="1" applyFill="1" applyBorder="1" applyProtection="1"/>
    <xf numFmtId="3" fontId="74" fillId="34" borderId="6" xfId="181" quotePrefix="1" applyNumberFormat="1" applyFont="1" applyFill="1" applyBorder="1" applyAlignment="1" applyProtection="1">
      <alignment horizontal="center"/>
    </xf>
    <xf numFmtId="49" fontId="90" fillId="34" borderId="6" xfId="181" applyNumberFormat="1" applyFont="1" applyFill="1" applyBorder="1" applyProtection="1"/>
    <xf numFmtId="0" fontId="90" fillId="34" borderId="59" xfId="181" applyFont="1" applyFill="1" applyBorder="1" applyProtection="1"/>
    <xf numFmtId="49" fontId="90" fillId="34" borderId="45" xfId="181" applyNumberFormat="1" applyFont="1" applyFill="1" applyBorder="1" applyProtection="1"/>
    <xf numFmtId="3" fontId="74" fillId="34" borderId="45" xfId="181" applyNumberFormat="1" applyFont="1" applyFill="1" applyBorder="1" applyProtection="1"/>
    <xf numFmtId="0" fontId="90" fillId="34" borderId="60" xfId="181" applyFont="1" applyFill="1" applyBorder="1" applyProtection="1"/>
    <xf numFmtId="0" fontId="66" fillId="34" borderId="60" xfId="181" applyFont="1" applyFill="1" applyBorder="1" applyProtection="1"/>
    <xf numFmtId="49" fontId="90" fillId="34" borderId="43" xfId="181" applyNumberFormat="1" applyFont="1" applyFill="1" applyBorder="1" applyProtection="1"/>
    <xf numFmtId="3" fontId="74" fillId="34" borderId="43" xfId="181" applyNumberFormat="1" applyFont="1" applyFill="1" applyBorder="1" applyProtection="1"/>
    <xf numFmtId="0" fontId="66" fillId="34" borderId="3" xfId="181" applyFont="1" applyFill="1" applyBorder="1" applyAlignment="1" applyProtection="1"/>
    <xf numFmtId="0" fontId="89" fillId="34" borderId="3" xfId="0" applyFont="1" applyFill="1" applyBorder="1" applyAlignment="1" applyProtection="1"/>
    <xf numFmtId="49" fontId="90" fillId="34" borderId="64" xfId="181" applyNumberFormat="1" applyFont="1" applyFill="1" applyBorder="1" applyAlignment="1" applyProtection="1">
      <alignment horizontal="center"/>
    </xf>
    <xf numFmtId="0" fontId="74" fillId="34" borderId="8" xfId="181" applyFont="1" applyFill="1" applyBorder="1" applyProtection="1"/>
    <xf numFmtId="0" fontId="90" fillId="34" borderId="8" xfId="181" quotePrefix="1" applyFont="1" applyFill="1" applyBorder="1" applyAlignment="1" applyProtection="1">
      <alignment horizontal="left"/>
    </xf>
    <xf numFmtId="170" fontId="74" fillId="35" borderId="43" xfId="177" applyNumberFormat="1" applyFont="1" applyFill="1" applyBorder="1" applyProtection="1"/>
    <xf numFmtId="0" fontId="91" fillId="34" borderId="8" xfId="181" applyFont="1" applyFill="1" applyBorder="1" applyProtection="1"/>
    <xf numFmtId="170" fontId="74" fillId="35" borderId="44" xfId="177" applyNumberFormat="1" applyFont="1" applyFill="1" applyBorder="1" applyProtection="1"/>
    <xf numFmtId="0" fontId="74" fillId="34" borderId="0" xfId="181" applyFont="1" applyFill="1" applyBorder="1" applyAlignment="1" applyProtection="1">
      <alignment vertical="center"/>
    </xf>
    <xf numFmtId="170" fontId="74" fillId="35" borderId="45" xfId="177" applyNumberFormat="1" applyFont="1" applyFill="1" applyBorder="1" applyProtection="1"/>
    <xf numFmtId="0" fontId="74" fillId="34" borderId="60" xfId="181" quotePrefix="1" applyFont="1" applyFill="1" applyBorder="1" applyAlignment="1" applyProtection="1">
      <alignment horizontal="left" vertical="center"/>
    </xf>
    <xf numFmtId="0" fontId="74" fillId="34" borderId="153" xfId="181" quotePrefix="1" applyFont="1" applyFill="1" applyBorder="1" applyAlignment="1" applyProtection="1">
      <alignment horizontal="left" vertical="center"/>
    </xf>
    <xf numFmtId="0" fontId="90" fillId="34" borderId="152" xfId="181" applyFont="1" applyFill="1" applyBorder="1" applyAlignment="1" applyProtection="1">
      <alignment vertical="center"/>
    </xf>
    <xf numFmtId="0" fontId="74" fillId="34" borderId="57" xfId="181" quotePrefix="1" applyFont="1" applyFill="1" applyBorder="1" applyAlignment="1" applyProtection="1">
      <alignment horizontal="left" vertical="center"/>
    </xf>
    <xf numFmtId="0" fontId="66" fillId="34" borderId="57" xfId="181" applyFont="1" applyFill="1" applyBorder="1" applyProtection="1"/>
    <xf numFmtId="0" fontId="90" fillId="34" borderId="90" xfId="181" applyFont="1" applyFill="1" applyBorder="1" applyAlignment="1" applyProtection="1">
      <alignment vertical="center"/>
    </xf>
    <xf numFmtId="49" fontId="90" fillId="34" borderId="2" xfId="181" applyNumberFormat="1" applyFont="1" applyFill="1" applyBorder="1" applyAlignment="1" applyProtection="1">
      <alignment horizontal="center" vertical="center"/>
    </xf>
    <xf numFmtId="43" fontId="74" fillId="34" borderId="131" xfId="177" applyFont="1" applyFill="1" applyBorder="1" applyAlignment="1" applyProtection="1">
      <alignment vertical="center"/>
    </xf>
    <xf numFmtId="3" fontId="74" fillId="34" borderId="129" xfId="181" applyNumberFormat="1" applyFont="1" applyFill="1" applyBorder="1" applyAlignment="1" applyProtection="1">
      <alignment vertical="center"/>
    </xf>
    <xf numFmtId="0" fontId="89" fillId="34" borderId="50" xfId="181" applyFont="1" applyFill="1" applyBorder="1" applyAlignment="1" applyProtection="1">
      <alignment vertical="center"/>
    </xf>
    <xf numFmtId="49" fontId="90" fillId="34" borderId="43" xfId="181" applyNumberFormat="1" applyFont="1" applyFill="1" applyBorder="1" applyAlignment="1" applyProtection="1">
      <alignment horizontal="center" vertical="center"/>
    </xf>
    <xf numFmtId="49" fontId="90" fillId="34" borderId="50" xfId="181" applyNumberFormat="1" applyFont="1" applyFill="1" applyBorder="1" applyAlignment="1" applyProtection="1">
      <alignment horizontal="center" vertical="center"/>
    </xf>
    <xf numFmtId="43" fontId="74" fillId="34" borderId="50" xfId="177" applyFont="1" applyFill="1" applyBorder="1" applyAlignment="1" applyProtection="1">
      <alignment vertical="center"/>
    </xf>
    <xf numFmtId="3" fontId="74" fillId="34" borderId="43" xfId="181" applyNumberFormat="1" applyFont="1" applyFill="1" applyBorder="1" applyAlignment="1" applyProtection="1">
      <alignment vertical="center"/>
    </xf>
    <xf numFmtId="0" fontId="89" fillId="34" borderId="50" xfId="181" quotePrefix="1" applyFont="1" applyFill="1" applyBorder="1" applyAlignment="1" applyProtection="1">
      <alignment horizontal="left"/>
    </xf>
    <xf numFmtId="0" fontId="74" fillId="34" borderId="60" xfId="181" applyFont="1" applyFill="1" applyBorder="1" applyProtection="1"/>
    <xf numFmtId="0" fontId="74" fillId="34" borderId="11" xfId="181" applyFont="1" applyFill="1" applyBorder="1" applyProtection="1"/>
    <xf numFmtId="0" fontId="91" fillId="34" borderId="0" xfId="181" applyFont="1" applyFill="1" applyBorder="1" applyAlignment="1" applyProtection="1">
      <alignment horizontal="left" vertical="top"/>
    </xf>
    <xf numFmtId="3" fontId="74" fillId="34" borderId="94" xfId="181" applyNumberFormat="1" applyFont="1" applyFill="1" applyBorder="1" applyAlignment="1" applyProtection="1">
      <alignment vertical="center"/>
    </xf>
    <xf numFmtId="3" fontId="74" fillId="34" borderId="47" xfId="181" applyNumberFormat="1" applyFont="1" applyFill="1" applyBorder="1" applyAlignment="1" applyProtection="1">
      <alignment vertical="center"/>
    </xf>
    <xf numFmtId="0" fontId="66" fillId="34" borderId="82" xfId="181" applyFont="1" applyFill="1" applyBorder="1" applyProtection="1"/>
    <xf numFmtId="0" fontId="90" fillId="34" borderId="82" xfId="181" applyFont="1" applyFill="1" applyBorder="1" applyProtection="1"/>
    <xf numFmtId="0" fontId="90" fillId="34" borderId="0" xfId="181" applyFont="1" applyFill="1" applyProtection="1"/>
    <xf numFmtId="49" fontId="90" fillId="34" borderId="0" xfId="181" applyNumberFormat="1" applyFont="1" applyFill="1" applyProtection="1"/>
    <xf numFmtId="3" fontId="74" fillId="34" borderId="0" xfId="0" applyNumberFormat="1" applyFont="1" applyFill="1" applyProtection="1"/>
    <xf numFmtId="170" fontId="74" fillId="0" borderId="43" xfId="177" applyNumberFormat="1" applyFont="1" applyBorder="1" applyAlignment="1" applyProtection="1">
      <alignment vertical="center"/>
      <protection locked="0"/>
    </xf>
    <xf numFmtId="170" fontId="74" fillId="0" borderId="43" xfId="177" applyNumberFormat="1" applyFont="1" applyBorder="1" applyAlignment="1" applyProtection="1">
      <protection locked="0"/>
    </xf>
    <xf numFmtId="170" fontId="74" fillId="0" borderId="199" xfId="177" applyNumberFormat="1" applyFont="1" applyBorder="1" applyProtection="1">
      <protection locked="0"/>
    </xf>
    <xf numFmtId="170" fontId="74" fillId="0" borderId="71" xfId="177" applyNumberFormat="1" applyFont="1" applyBorder="1" applyAlignment="1" applyProtection="1">
      <alignment vertical="center"/>
      <protection locked="0"/>
    </xf>
    <xf numFmtId="170" fontId="74" fillId="0" borderId="71" xfId="177" applyNumberFormat="1" applyFont="1" applyBorder="1" applyAlignment="1" applyProtection="1">
      <protection locked="0"/>
    </xf>
    <xf numFmtId="170" fontId="74" fillId="0" borderId="71" xfId="177" applyNumberFormat="1" applyFont="1" applyFill="1" applyBorder="1" applyAlignment="1" applyProtection="1">
      <alignment vertical="center"/>
      <protection locked="0"/>
    </xf>
    <xf numFmtId="170" fontId="74" fillId="0" borderId="45" xfId="177" applyNumberFormat="1" applyFont="1" applyFill="1" applyBorder="1" applyAlignment="1" applyProtection="1">
      <alignment vertical="center"/>
      <protection locked="0"/>
    </xf>
    <xf numFmtId="0" fontId="91" fillId="0" borderId="50" xfId="181" applyFont="1" applyFill="1" applyBorder="1" applyAlignment="1" applyProtection="1">
      <alignment horizontal="left" vertical="top"/>
      <protection locked="0"/>
    </xf>
    <xf numFmtId="0" fontId="91" fillId="0" borderId="94" xfId="181" applyFont="1" applyFill="1" applyBorder="1" applyAlignment="1" applyProtection="1">
      <alignment horizontal="left" vertical="top"/>
      <protection locked="0"/>
    </xf>
    <xf numFmtId="170" fontId="74" fillId="0" borderId="44" xfId="177" applyNumberFormat="1" applyFont="1" applyBorder="1" applyProtection="1">
      <protection locked="0"/>
    </xf>
    <xf numFmtId="170" fontId="89" fillId="0" borderId="2" xfId="177" quotePrefix="1" applyNumberFormat="1" applyFont="1" applyFill="1" applyBorder="1" applyAlignment="1" applyProtection="1">
      <alignment horizontal="left"/>
      <protection locked="0"/>
    </xf>
    <xf numFmtId="170" fontId="90" fillId="0" borderId="2" xfId="177" applyNumberFormat="1" applyFont="1" applyFill="1" applyBorder="1" applyAlignment="1" applyProtection="1">
      <alignment horizontal="center" vertical="center"/>
      <protection locked="0"/>
    </xf>
    <xf numFmtId="49" fontId="25" fillId="34" borderId="0" xfId="181" quotePrefix="1" applyNumberFormat="1" applyFont="1" applyFill="1" applyAlignment="1" applyProtection="1">
      <alignment horizontal="center"/>
    </xf>
    <xf numFmtId="0" fontId="25" fillId="34" borderId="0" xfId="0" applyFont="1" applyFill="1" applyAlignment="1" applyProtection="1">
      <alignment horizontal="centerContinuous"/>
    </xf>
    <xf numFmtId="3" fontId="25" fillId="34" borderId="0" xfId="0" applyNumberFormat="1" applyFont="1" applyFill="1" applyAlignment="1" applyProtection="1">
      <alignment horizontal="centerContinuous"/>
    </xf>
    <xf numFmtId="0" fontId="62" fillId="34" borderId="112" xfId="0" applyFont="1" applyFill="1" applyBorder="1" applyAlignment="1" applyProtection="1">
      <alignment horizontal="center" vertical="center" wrapText="1"/>
    </xf>
    <xf numFmtId="0" fontId="25" fillId="34" borderId="2" xfId="0" applyFont="1" applyFill="1" applyBorder="1" applyProtection="1"/>
    <xf numFmtId="170" fontId="46" fillId="28" borderId="28" xfId="177" applyNumberFormat="1" applyFont="1" applyFill="1" applyBorder="1" applyProtection="1"/>
    <xf numFmtId="170" fontId="46" fillId="28" borderId="68" xfId="177" applyNumberFormat="1" applyFont="1" applyFill="1" applyBorder="1" applyProtection="1"/>
    <xf numFmtId="3" fontId="25" fillId="0" borderId="0" xfId="0" applyNumberFormat="1" applyFont="1" applyFill="1" applyProtection="1"/>
    <xf numFmtId="0" fontId="61" fillId="26" borderId="93" xfId="0" applyFont="1" applyFill="1" applyBorder="1" applyAlignment="1" applyProtection="1">
      <alignment horizontal="center" vertical="center" wrapText="1"/>
    </xf>
    <xf numFmtId="0" fontId="25" fillId="34" borderId="0" xfId="0" applyFont="1" applyFill="1" applyBorder="1" applyAlignment="1" applyProtection="1">
      <alignment horizontal="left"/>
    </xf>
    <xf numFmtId="0" fontId="25" fillId="34" borderId="0" xfId="0" applyFont="1" applyFill="1" applyBorder="1" applyAlignment="1" applyProtection="1">
      <alignment horizontal="centerContinuous"/>
    </xf>
    <xf numFmtId="0" fontId="63" fillId="26" borderId="28" xfId="0" applyFont="1" applyFill="1" applyBorder="1" applyAlignment="1" applyProtection="1">
      <alignment horizontal="center" vertical="center" wrapText="1"/>
    </xf>
    <xf numFmtId="0" fontId="22" fillId="34" borderId="0" xfId="0" quotePrefix="1" applyFont="1" applyFill="1" applyAlignment="1" applyProtection="1">
      <alignment horizontal="right"/>
    </xf>
    <xf numFmtId="0" fontId="0" fillId="34" borderId="97" xfId="0" applyFill="1" applyBorder="1" applyProtection="1"/>
    <xf numFmtId="0" fontId="67" fillId="26" borderId="0" xfId="0" applyFont="1" applyFill="1" applyProtection="1"/>
    <xf numFmtId="0" fontId="62" fillId="26" borderId="129" xfId="0" applyFont="1" applyFill="1" applyBorder="1" applyProtection="1"/>
    <xf numFmtId="0" fontId="62" fillId="26" borderId="138" xfId="0" applyFont="1" applyFill="1" applyBorder="1" applyAlignment="1" applyProtection="1">
      <alignment horizontal="center"/>
    </xf>
    <xf numFmtId="0" fontId="62" fillId="29" borderId="77" xfId="0" applyFont="1" applyFill="1" applyBorder="1" applyAlignment="1" applyProtection="1">
      <alignment wrapText="1"/>
    </xf>
    <xf numFmtId="38" fontId="46" fillId="26" borderId="0" xfId="0" applyNumberFormat="1" applyFont="1" applyFill="1" applyProtection="1"/>
    <xf numFmtId="0" fontId="46" fillId="26" borderId="0" xfId="0" applyFont="1" applyFill="1" applyProtection="1"/>
    <xf numFmtId="0" fontId="46" fillId="26" borderId="99" xfId="0" applyFont="1" applyFill="1" applyBorder="1" applyProtection="1"/>
    <xf numFmtId="0" fontId="46" fillId="26" borderId="108" xfId="0" applyFont="1" applyFill="1" applyBorder="1" applyProtection="1"/>
    <xf numFmtId="0" fontId="62" fillId="26" borderId="77" xfId="0" applyFont="1" applyFill="1" applyBorder="1" applyAlignment="1" applyProtection="1">
      <alignment wrapText="1"/>
    </xf>
    <xf numFmtId="38" fontId="46" fillId="34" borderId="73" xfId="0" applyNumberFormat="1" applyFont="1" applyFill="1" applyBorder="1" applyProtection="1"/>
    <xf numFmtId="0" fontId="62" fillId="26" borderId="77" xfId="0" applyFont="1" applyFill="1" applyBorder="1" applyProtection="1"/>
    <xf numFmtId="0" fontId="46" fillId="26" borderId="77" xfId="0" quotePrefix="1" applyFont="1" applyFill="1" applyBorder="1" applyProtection="1"/>
    <xf numFmtId="38" fontId="46" fillId="26" borderId="73" xfId="0" applyNumberFormat="1" applyFont="1" applyFill="1" applyBorder="1" applyProtection="1"/>
    <xf numFmtId="170" fontId="46" fillId="28" borderId="123" xfId="177" applyNumberFormat="1" applyFont="1" applyFill="1" applyBorder="1" applyProtection="1"/>
    <xf numFmtId="0" fontId="24" fillId="34" borderId="0" xfId="0" applyFont="1" applyFill="1" applyAlignment="1" applyProtection="1">
      <alignment horizontal="centerContinuous"/>
    </xf>
    <xf numFmtId="0" fontId="0" fillId="34" borderId="0" xfId="0" applyFill="1" applyBorder="1" applyProtection="1"/>
    <xf numFmtId="0" fontId="0" fillId="0" borderId="0" xfId="0" applyFill="1" applyProtection="1"/>
    <xf numFmtId="169" fontId="105" fillId="0" borderId="0" xfId="231" applyNumberFormat="1" applyFont="1" applyFill="1" applyBorder="1" applyAlignment="1" applyProtection="1">
      <alignment horizontal="left"/>
    </xf>
    <xf numFmtId="0" fontId="16" fillId="34" borderId="0" xfId="0" applyFont="1" applyFill="1" applyBorder="1" applyProtection="1"/>
    <xf numFmtId="49" fontId="111" fillId="34" borderId="0" xfId="0" quotePrefix="1" applyNumberFormat="1" applyFont="1" applyFill="1" applyAlignment="1" applyProtection="1">
      <alignment horizontal="center"/>
    </xf>
    <xf numFmtId="0" fontId="66" fillId="34" borderId="11" xfId="0" quotePrefix="1" applyFont="1" applyFill="1" applyBorder="1" applyAlignment="1" applyProtection="1">
      <alignment horizontal="left"/>
    </xf>
    <xf numFmtId="14" fontId="62" fillId="34" borderId="0" xfId="175" applyNumberFormat="1" applyFont="1" applyFill="1" applyProtection="1"/>
    <xf numFmtId="0" fontId="66" fillId="34" borderId="0" xfId="0" applyFont="1" applyFill="1" applyBorder="1" applyAlignment="1" applyProtection="1"/>
    <xf numFmtId="0" fontId="73" fillId="26" borderId="31" xfId="0" applyFont="1" applyFill="1" applyBorder="1" applyAlignment="1" applyProtection="1">
      <alignment horizontal="center" vertical="center" wrapText="1"/>
    </xf>
    <xf numFmtId="0" fontId="62" fillId="26" borderId="99" xfId="0" applyFont="1" applyFill="1" applyBorder="1" applyAlignment="1" applyProtection="1">
      <alignment horizontal="center" vertical="center" wrapText="1"/>
    </xf>
    <xf numFmtId="0" fontId="62" fillId="26" borderId="2" xfId="0" applyFont="1" applyFill="1" applyBorder="1" applyAlignment="1" applyProtection="1">
      <alignment horizontal="center" vertical="center" wrapText="1"/>
    </xf>
    <xf numFmtId="0" fontId="62" fillId="26" borderId="31" xfId="0" applyFont="1" applyFill="1" applyBorder="1" applyProtection="1"/>
    <xf numFmtId="0" fontId="62" fillId="29" borderId="76" xfId="0" applyFont="1" applyFill="1" applyBorder="1" applyAlignment="1" applyProtection="1">
      <alignment wrapText="1"/>
    </xf>
    <xf numFmtId="170" fontId="46" fillId="34" borderId="43" xfId="177" applyNumberFormat="1" applyFont="1" applyFill="1" applyBorder="1" applyProtection="1"/>
    <xf numFmtId="0" fontId="46" fillId="29" borderId="77" xfId="0" applyFont="1" applyFill="1" applyBorder="1" applyAlignment="1" applyProtection="1">
      <alignment wrapText="1"/>
    </xf>
    <xf numFmtId="0" fontId="46" fillId="29" borderId="77" xfId="0" applyFont="1" applyFill="1" applyBorder="1" applyAlignment="1" applyProtection="1">
      <alignment horizontal="left" wrapText="1" indent="1"/>
    </xf>
    <xf numFmtId="0" fontId="46" fillId="29" borderId="67" xfId="0" applyFont="1" applyFill="1" applyBorder="1" applyAlignment="1" applyProtection="1">
      <alignment horizontal="left" wrapText="1" indent="1"/>
    </xf>
    <xf numFmtId="0" fontId="62" fillId="29" borderId="80" xfId="0" applyFont="1" applyFill="1" applyBorder="1" applyAlignment="1" applyProtection="1">
      <alignment horizontal="left" wrapText="1" indent="1"/>
    </xf>
    <xf numFmtId="170" fontId="62" fillId="29" borderId="62" xfId="177" applyNumberFormat="1" applyFont="1" applyFill="1" applyBorder="1" applyAlignment="1" applyProtection="1">
      <alignment horizontal="left" wrapText="1" indent="1"/>
    </xf>
    <xf numFmtId="0" fontId="62" fillId="29" borderId="67" xfId="0" applyFont="1" applyFill="1" applyBorder="1" applyAlignment="1" applyProtection="1">
      <alignment horizontal="left" wrapText="1" indent="1"/>
    </xf>
    <xf numFmtId="170" fontId="62" fillId="29" borderId="53" xfId="177" applyNumberFormat="1" applyFont="1" applyFill="1" applyBorder="1" applyAlignment="1" applyProtection="1">
      <alignment horizontal="left" wrapText="1" indent="1"/>
    </xf>
    <xf numFmtId="170" fontId="62" fillId="29" borderId="43" xfId="177" applyNumberFormat="1" applyFont="1" applyFill="1" applyBorder="1" applyAlignment="1" applyProtection="1">
      <alignment horizontal="left" wrapText="1" indent="1"/>
    </xf>
    <xf numFmtId="170" fontId="62" fillId="29" borderId="207" xfId="177" applyNumberFormat="1" applyFont="1" applyFill="1" applyBorder="1" applyAlignment="1" applyProtection="1">
      <alignment horizontal="left" wrapText="1" indent="1"/>
    </xf>
    <xf numFmtId="0" fontId="62" fillId="29" borderId="67" xfId="0" applyFont="1" applyFill="1" applyBorder="1" applyProtection="1"/>
    <xf numFmtId="0" fontId="46" fillId="29" borderId="67" xfId="0" applyFont="1" applyFill="1" applyBorder="1" applyProtection="1"/>
    <xf numFmtId="170" fontId="46" fillId="33" borderId="53" xfId="177" applyNumberFormat="1" applyFont="1" applyFill="1" applyBorder="1" applyProtection="1"/>
    <xf numFmtId="170" fontId="46" fillId="33" borderId="43" xfId="177" applyNumberFormat="1" applyFont="1" applyFill="1" applyBorder="1" applyProtection="1"/>
    <xf numFmtId="0" fontId="62" fillId="29" borderId="80" xfId="0" applyFont="1" applyFill="1" applyBorder="1" applyProtection="1"/>
    <xf numFmtId="170" fontId="62" fillId="29" borderId="71" xfId="177" applyNumberFormat="1" applyFont="1" applyFill="1" applyBorder="1" applyAlignment="1" applyProtection="1">
      <alignment horizontal="left" wrapText="1" indent="1"/>
    </xf>
    <xf numFmtId="0" fontId="62" fillId="26" borderId="67" xfId="0" applyFont="1" applyFill="1" applyBorder="1" applyProtection="1"/>
    <xf numFmtId="0" fontId="62" fillId="29" borderId="67" xfId="0" applyFont="1" applyFill="1" applyBorder="1" applyAlignment="1" applyProtection="1">
      <alignment horizontal="left"/>
    </xf>
    <xf numFmtId="0" fontId="46" fillId="29" borderId="53" xfId="0" applyFont="1" applyFill="1" applyBorder="1" applyProtection="1"/>
    <xf numFmtId="0" fontId="46" fillId="29" borderId="67" xfId="0" applyFont="1" applyFill="1" applyBorder="1" applyAlignment="1" applyProtection="1">
      <alignment horizontal="left" indent="3"/>
    </xf>
    <xf numFmtId="170" fontId="46" fillId="29" borderId="53" xfId="177" applyNumberFormat="1" applyFont="1" applyFill="1" applyBorder="1" applyProtection="1"/>
    <xf numFmtId="170" fontId="46" fillId="29" borderId="71" xfId="177" applyNumberFormat="1" applyFont="1" applyFill="1" applyBorder="1" applyProtection="1"/>
    <xf numFmtId="0" fontId="46" fillId="26" borderId="14" xfId="0" applyFont="1" applyFill="1" applyBorder="1" applyAlignment="1" applyProtection="1">
      <alignment horizontal="left"/>
    </xf>
    <xf numFmtId="0" fontId="62" fillId="26" borderId="67" xfId="0" applyFont="1" applyFill="1" applyBorder="1" applyAlignment="1" applyProtection="1">
      <alignment horizontal="left"/>
    </xf>
    <xf numFmtId="0" fontId="23" fillId="0" borderId="0" xfId="0" applyFont="1" applyProtection="1"/>
    <xf numFmtId="0" fontId="25" fillId="34" borderId="0" xfId="0" applyFont="1" applyFill="1" applyBorder="1" applyAlignment="1" applyProtection="1"/>
    <xf numFmtId="0" fontId="66" fillId="26" borderId="107" xfId="0" applyFont="1" applyFill="1" applyBorder="1" applyAlignment="1" applyProtection="1">
      <alignment horizontal="left" vertical="center" wrapText="1"/>
    </xf>
    <xf numFmtId="0" fontId="62" fillId="26" borderId="160" xfId="0" applyFont="1" applyFill="1" applyBorder="1" applyProtection="1"/>
    <xf numFmtId="170" fontId="46" fillId="34" borderId="53" xfId="176" applyNumberFormat="1" applyFont="1" applyFill="1" applyBorder="1" applyProtection="1"/>
    <xf numFmtId="170" fontId="46" fillId="34" borderId="43" xfId="176" applyNumberFormat="1" applyFont="1" applyFill="1" applyBorder="1" applyProtection="1"/>
    <xf numFmtId="0" fontId="46" fillId="29" borderId="160" xfId="0" applyFont="1" applyFill="1" applyBorder="1" applyAlignment="1" applyProtection="1">
      <alignment wrapText="1"/>
    </xf>
    <xf numFmtId="170" fontId="46" fillId="33" borderId="53" xfId="176" applyNumberFormat="1" applyFont="1" applyFill="1" applyBorder="1" applyProtection="1"/>
    <xf numFmtId="0" fontId="62" fillId="29" borderId="160" xfId="0" applyFont="1" applyFill="1" applyBorder="1" applyProtection="1"/>
    <xf numFmtId="0" fontId="62" fillId="26" borderId="76" xfId="0" applyFont="1" applyFill="1" applyBorder="1" applyProtection="1"/>
    <xf numFmtId="0" fontId="46" fillId="29" borderId="62" xfId="0" applyFont="1" applyFill="1" applyBorder="1" applyProtection="1"/>
    <xf numFmtId="0" fontId="46" fillId="29" borderId="73" xfId="0" applyFont="1" applyFill="1" applyBorder="1" applyProtection="1"/>
    <xf numFmtId="0" fontId="62" fillId="34" borderId="0" xfId="0" applyFont="1" applyFill="1" applyBorder="1" applyAlignment="1" applyProtection="1">
      <alignment horizontal="left"/>
    </xf>
    <xf numFmtId="0" fontId="25" fillId="0" borderId="0" xfId="0" applyFont="1" applyFill="1" applyProtection="1">
      <protection locked="0"/>
    </xf>
    <xf numFmtId="0" fontId="62" fillId="26" borderId="127" xfId="0" applyFont="1" applyFill="1" applyBorder="1" applyAlignment="1" applyProtection="1">
      <alignment horizontal="center"/>
    </xf>
    <xf numFmtId="0" fontId="46" fillId="29" borderId="43" xfId="0" applyFont="1" applyFill="1" applyBorder="1" applyProtection="1"/>
    <xf numFmtId="0" fontId="62" fillId="29" borderId="31" xfId="0" applyFont="1" applyFill="1" applyBorder="1" applyAlignment="1" applyProtection="1">
      <alignment wrapText="1"/>
    </xf>
    <xf numFmtId="170" fontId="46" fillId="28" borderId="45" xfId="176" applyNumberFormat="1" applyFill="1" applyBorder="1" applyProtection="1"/>
    <xf numFmtId="0" fontId="46" fillId="29" borderId="88" xfId="0" applyFont="1" applyFill="1" applyBorder="1" applyAlignment="1" applyProtection="1">
      <alignment horizontal="left" wrapText="1" indent="1"/>
    </xf>
    <xf numFmtId="0" fontId="62" fillId="29" borderId="127" xfId="0" applyFont="1" applyFill="1" applyBorder="1" applyAlignment="1" applyProtection="1">
      <alignment horizontal="left" wrapText="1" indent="1"/>
    </xf>
    <xf numFmtId="0" fontId="62" fillId="29" borderId="31" xfId="0" applyFont="1" applyFill="1" applyBorder="1" applyAlignment="1" applyProtection="1">
      <alignment horizontal="left" wrapText="1" indent="1"/>
    </xf>
    <xf numFmtId="0" fontId="46" fillId="29" borderId="44" xfId="0" applyFont="1" applyFill="1" applyBorder="1" applyProtection="1"/>
    <xf numFmtId="0" fontId="62" fillId="29" borderId="77" xfId="0" applyFont="1" applyFill="1" applyBorder="1" applyAlignment="1" applyProtection="1">
      <alignment horizontal="left" wrapText="1" indent="1"/>
    </xf>
    <xf numFmtId="0" fontId="62" fillId="29" borderId="77" xfId="0" applyFont="1" applyFill="1" applyBorder="1" applyProtection="1"/>
    <xf numFmtId="0" fontId="46" fillId="29" borderId="77" xfId="0" applyFont="1" applyFill="1" applyBorder="1" applyProtection="1"/>
    <xf numFmtId="0" fontId="46" fillId="29" borderId="88" xfId="0" applyFont="1" applyFill="1" applyBorder="1" applyProtection="1"/>
    <xf numFmtId="0" fontId="62" fillId="29" borderId="127" xfId="0" applyFont="1" applyFill="1" applyBorder="1" applyProtection="1"/>
    <xf numFmtId="0" fontId="62" fillId="29" borderId="76" xfId="0" applyFont="1" applyFill="1" applyBorder="1" applyProtection="1"/>
    <xf numFmtId="170" fontId="46" fillId="28" borderId="120" xfId="176" applyNumberFormat="1" applyFill="1" applyBorder="1" applyProtection="1"/>
    <xf numFmtId="0" fontId="62" fillId="29" borderId="76" xfId="0" applyFont="1" applyFill="1" applyBorder="1" applyAlignment="1" applyProtection="1">
      <alignment horizontal="left"/>
    </xf>
    <xf numFmtId="0" fontId="46" fillId="29" borderId="45" xfId="0" applyFont="1" applyFill="1" applyBorder="1" applyProtection="1"/>
    <xf numFmtId="0" fontId="46" fillId="29" borderId="77" xfId="0" applyFont="1" applyFill="1" applyBorder="1" applyAlignment="1" applyProtection="1">
      <alignment horizontal="left" indent="3"/>
    </xf>
    <xf numFmtId="0" fontId="46" fillId="29" borderId="88" xfId="0" applyFont="1" applyFill="1" applyBorder="1" applyAlignment="1" applyProtection="1">
      <alignment horizontal="left" indent="3"/>
    </xf>
    <xf numFmtId="0" fontId="62" fillId="26" borderId="85" xfId="0" applyFont="1" applyFill="1" applyBorder="1" applyAlignment="1" applyProtection="1">
      <alignment horizontal="left"/>
    </xf>
    <xf numFmtId="170" fontId="46" fillId="28" borderId="28" xfId="176" applyNumberFormat="1" applyFill="1" applyBorder="1" applyProtection="1"/>
    <xf numFmtId="0" fontId="46" fillId="29" borderId="120" xfId="0" applyFont="1" applyFill="1" applyBorder="1" applyProtection="1">
      <protection locked="0"/>
    </xf>
    <xf numFmtId="0" fontId="0" fillId="0" borderId="43" xfId="0" applyBorder="1" applyProtection="1">
      <protection locked="0"/>
    </xf>
    <xf numFmtId="0" fontId="0" fillId="0" borderId="44" xfId="0" applyBorder="1" applyProtection="1">
      <protection locked="0"/>
    </xf>
    <xf numFmtId="0" fontId="0" fillId="0" borderId="120" xfId="0" applyBorder="1" applyProtection="1">
      <protection locked="0"/>
    </xf>
    <xf numFmtId="0" fontId="0" fillId="0" borderId="28" xfId="0" applyBorder="1" applyProtection="1">
      <protection locked="0"/>
    </xf>
    <xf numFmtId="0" fontId="62" fillId="26" borderId="190" xfId="0" applyFont="1" applyFill="1" applyBorder="1" applyAlignment="1" applyProtection="1">
      <alignment horizontal="center" vertical="center" wrapText="1"/>
    </xf>
    <xf numFmtId="0" fontId="14" fillId="34" borderId="49" xfId="0" applyFont="1" applyFill="1" applyBorder="1" applyProtection="1"/>
    <xf numFmtId="0" fontId="14" fillId="34" borderId="49" xfId="0" quotePrefix="1" applyFont="1" applyFill="1" applyBorder="1" applyAlignment="1" applyProtection="1">
      <alignment horizontal="center"/>
    </xf>
    <xf numFmtId="0" fontId="14" fillId="34" borderId="31" xfId="0" applyFont="1" applyFill="1" applyBorder="1" applyProtection="1"/>
    <xf numFmtId="0" fontId="14" fillId="34" borderId="6" xfId="0" applyFont="1" applyFill="1" applyBorder="1" applyProtection="1"/>
    <xf numFmtId="0" fontId="14" fillId="34" borderId="6" xfId="0" quotePrefix="1" applyFont="1" applyFill="1" applyBorder="1" applyAlignment="1" applyProtection="1">
      <alignment horizontal="center"/>
    </xf>
    <xf numFmtId="0" fontId="14" fillId="34" borderId="85" xfId="0" applyFont="1" applyFill="1" applyBorder="1" applyProtection="1"/>
    <xf numFmtId="0" fontId="0" fillId="34" borderId="31" xfId="0" applyFill="1" applyBorder="1" applyProtection="1"/>
    <xf numFmtId="0" fontId="0" fillId="34" borderId="63" xfId="0" applyFill="1" applyBorder="1" applyProtection="1"/>
    <xf numFmtId="3" fontId="22" fillId="34" borderId="0" xfId="0" applyNumberFormat="1" applyFont="1" applyFill="1" applyProtection="1"/>
    <xf numFmtId="0" fontId="0" fillId="0" borderId="187" xfId="0" applyFont="1" applyFill="1" applyBorder="1" applyProtection="1">
      <protection locked="0"/>
    </xf>
    <xf numFmtId="0" fontId="0" fillId="0" borderId="125" xfId="0" applyFont="1" applyFill="1" applyBorder="1" applyProtection="1">
      <protection locked="0"/>
    </xf>
    <xf numFmtId="0" fontId="28" fillId="34" borderId="0" xfId="0" applyFont="1" applyFill="1" applyProtection="1"/>
    <xf numFmtId="0" fontId="24" fillId="34" borderId="16" xfId="0" applyFont="1" applyFill="1" applyBorder="1" applyProtection="1"/>
    <xf numFmtId="0" fontId="24" fillId="34" borderId="95" xfId="0" applyFont="1" applyFill="1" applyBorder="1" applyProtection="1"/>
    <xf numFmtId="0" fontId="24" fillId="34" borderId="148" xfId="0" applyFont="1" applyFill="1" applyBorder="1" applyProtection="1"/>
    <xf numFmtId="0" fontId="24" fillId="34" borderId="119" xfId="0" applyFont="1" applyFill="1" applyBorder="1" applyProtection="1"/>
    <xf numFmtId="3" fontId="25" fillId="34" borderId="49" xfId="0" applyNumberFormat="1" applyFont="1" applyFill="1" applyBorder="1" applyProtection="1"/>
    <xf numFmtId="3" fontId="25" fillId="34" borderId="74" xfId="0" applyNumberFormat="1" applyFont="1" applyFill="1" applyBorder="1" applyProtection="1"/>
    <xf numFmtId="0" fontId="25" fillId="34" borderId="43" xfId="0" applyFont="1" applyFill="1" applyBorder="1" applyAlignment="1" applyProtection="1">
      <alignment horizontal="center"/>
    </xf>
    <xf numFmtId="0" fontId="25" fillId="34" borderId="71" xfId="0" applyFont="1" applyFill="1" applyBorder="1" applyAlignment="1" applyProtection="1">
      <alignment horizontal="center"/>
    </xf>
    <xf numFmtId="171" fontId="25" fillId="35" borderId="10" xfId="217" quotePrefix="1" applyNumberFormat="1" applyFont="1" applyFill="1" applyBorder="1" applyAlignment="1" applyProtection="1">
      <alignment horizontal="right"/>
    </xf>
    <xf numFmtId="3" fontId="59" fillId="34" borderId="163" xfId="0" applyNumberFormat="1" applyFont="1" applyFill="1" applyBorder="1" applyProtection="1"/>
    <xf numFmtId="3" fontId="59" fillId="34" borderId="30" xfId="0" applyNumberFormat="1" applyFont="1" applyFill="1" applyBorder="1" applyProtection="1"/>
    <xf numFmtId="3" fontId="25" fillId="34" borderId="163" xfId="0" applyNumberFormat="1" applyFont="1" applyFill="1" applyBorder="1" applyProtection="1"/>
    <xf numFmtId="3" fontId="25" fillId="34" borderId="30" xfId="0" applyNumberFormat="1" applyFont="1" applyFill="1" applyBorder="1" applyProtection="1"/>
    <xf numFmtId="3" fontId="25" fillId="34" borderId="43" xfId="0" applyNumberFormat="1" applyFont="1" applyFill="1" applyBorder="1" applyProtection="1"/>
    <xf numFmtId="3" fontId="25" fillId="34" borderId="71" xfId="0" applyNumberFormat="1" applyFont="1" applyFill="1" applyBorder="1" applyProtection="1"/>
    <xf numFmtId="0" fontId="28" fillId="34" borderId="0" xfId="0" applyFont="1" applyFill="1" applyBorder="1" applyProtection="1"/>
    <xf numFmtId="167" fontId="25" fillId="34" borderId="43" xfId="0" quotePrefix="1" applyNumberFormat="1" applyFont="1" applyFill="1" applyBorder="1" applyAlignment="1" applyProtection="1">
      <alignment horizontal="right"/>
    </xf>
    <xf numFmtId="167" fontId="25" fillId="34" borderId="71" xfId="0" quotePrefix="1" applyNumberFormat="1" applyFont="1" applyFill="1" applyBorder="1" applyAlignment="1" applyProtection="1">
      <alignment horizontal="right"/>
    </xf>
    <xf numFmtId="173" fontId="66" fillId="34" borderId="98" xfId="0" quotePrefix="1" applyNumberFormat="1" applyFont="1" applyFill="1" applyBorder="1" applyAlignment="1" applyProtection="1">
      <alignment horizontal="center"/>
    </xf>
    <xf numFmtId="173" fontId="66" fillId="34" borderId="0" xfId="0" quotePrefix="1" applyNumberFormat="1" applyFont="1" applyFill="1" applyBorder="1" applyAlignment="1" applyProtection="1">
      <alignment horizontal="center"/>
    </xf>
    <xf numFmtId="166" fontId="46" fillId="34" borderId="185" xfId="233" applyFont="1" applyFill="1" applyBorder="1" applyAlignment="1" applyProtection="1">
      <alignment horizontal="center" wrapText="1"/>
    </xf>
    <xf numFmtId="0" fontId="74" fillId="34" borderId="29" xfId="0" applyFont="1" applyFill="1" applyBorder="1" applyProtection="1"/>
    <xf numFmtId="44" fontId="66" fillId="34" borderId="191" xfId="215" applyFont="1" applyFill="1" applyBorder="1" applyAlignment="1" applyProtection="1">
      <alignment horizontal="center" wrapText="1"/>
    </xf>
    <xf numFmtId="44" fontId="66" fillId="34" borderId="189" xfId="215" applyFont="1" applyFill="1" applyBorder="1" applyAlignment="1" applyProtection="1">
      <alignment horizontal="center" wrapText="1"/>
    </xf>
    <xf numFmtId="0" fontId="74" fillId="34" borderId="49" xfId="175" applyFont="1" applyFill="1" applyBorder="1" applyProtection="1"/>
    <xf numFmtId="0" fontId="74" fillId="34" borderId="43" xfId="175" applyFont="1" applyFill="1" applyBorder="1" applyAlignment="1" applyProtection="1">
      <alignment wrapText="1"/>
    </xf>
    <xf numFmtId="0" fontId="74" fillId="34" borderId="43" xfId="175" quotePrefix="1" applyFont="1" applyFill="1" applyBorder="1" applyAlignment="1" applyProtection="1">
      <alignment wrapText="1"/>
    </xf>
    <xf numFmtId="0" fontId="74" fillId="34" borderId="43" xfId="175" quotePrefix="1" applyFont="1" applyFill="1" applyBorder="1" applyProtection="1"/>
    <xf numFmtId="0" fontId="74" fillId="34" borderId="43" xfId="175" applyFont="1" applyFill="1" applyBorder="1" applyProtection="1"/>
    <xf numFmtId="0" fontId="74" fillId="34" borderId="43" xfId="0" applyFont="1" applyFill="1" applyBorder="1" applyProtection="1"/>
    <xf numFmtId="170" fontId="74" fillId="33" borderId="43" xfId="177" applyNumberFormat="1" applyFont="1" applyFill="1" applyBorder="1" applyAlignment="1" applyProtection="1">
      <alignment horizontal="center"/>
    </xf>
    <xf numFmtId="0" fontId="66" fillId="26" borderId="87" xfId="0" applyFont="1" applyFill="1" applyBorder="1" applyProtection="1"/>
    <xf numFmtId="170" fontId="74" fillId="28" borderId="55" xfId="177" applyNumberFormat="1" applyFont="1" applyFill="1" applyBorder="1" applyAlignment="1" applyProtection="1">
      <alignment horizontal="center"/>
    </xf>
    <xf numFmtId="0" fontId="74" fillId="34" borderId="6" xfId="175" applyFont="1" applyFill="1" applyBorder="1" applyProtection="1"/>
    <xf numFmtId="170" fontId="74" fillId="34" borderId="125" xfId="177" applyNumberFormat="1" applyFont="1" applyFill="1" applyBorder="1" applyAlignment="1" applyProtection="1">
      <alignment horizontal="center"/>
    </xf>
    <xf numFmtId="0" fontId="74" fillId="34" borderId="49" xfId="175" applyFont="1" applyFill="1" applyBorder="1" applyAlignment="1" applyProtection="1">
      <alignment horizontal="left"/>
    </xf>
    <xf numFmtId="0" fontId="74" fillId="34" borderId="47" xfId="175" applyFont="1" applyFill="1" applyBorder="1" applyProtection="1"/>
    <xf numFmtId="0" fontId="66" fillId="26" borderId="86" xfId="0" applyFont="1" applyFill="1" applyBorder="1" applyProtection="1"/>
    <xf numFmtId="170" fontId="74" fillId="28" borderId="28" xfId="177" applyNumberFormat="1" applyFont="1" applyFill="1" applyBorder="1" applyAlignment="1" applyProtection="1">
      <alignment horizontal="center"/>
    </xf>
    <xf numFmtId="0" fontId="74" fillId="34" borderId="49" xfId="175" applyFont="1" applyFill="1" applyBorder="1" applyAlignment="1" applyProtection="1">
      <alignment wrapText="1"/>
    </xf>
    <xf numFmtId="0" fontId="66" fillId="26" borderId="47" xfId="0" applyFont="1" applyFill="1" applyBorder="1" applyProtection="1"/>
    <xf numFmtId="170" fontId="74" fillId="28" borderId="120" xfId="177" applyNumberFormat="1" applyFont="1" applyFill="1" applyBorder="1" applyAlignment="1" applyProtection="1">
      <alignment horizontal="center"/>
    </xf>
    <xf numFmtId="0" fontId="74" fillId="34" borderId="6" xfId="175" quotePrefix="1" applyFont="1" applyFill="1" applyBorder="1" applyAlignment="1" applyProtection="1">
      <alignment horizontal="left" indent="1"/>
    </xf>
    <xf numFmtId="0" fontId="74" fillId="34" borderId="138" xfId="0" applyFont="1" applyFill="1" applyBorder="1" applyAlignment="1" applyProtection="1">
      <alignment horizontal="right"/>
    </xf>
    <xf numFmtId="170" fontId="74" fillId="34" borderId="2" xfId="177" applyNumberFormat="1" applyFont="1" applyFill="1" applyBorder="1" applyAlignment="1" applyProtection="1">
      <alignment horizontal="center"/>
    </xf>
    <xf numFmtId="0" fontId="66" fillId="26" borderId="28" xfId="0" applyFont="1" applyFill="1" applyBorder="1" applyProtection="1"/>
    <xf numFmtId="170" fontId="74" fillId="34" borderId="0" xfId="177" applyNumberFormat="1" applyFont="1" applyFill="1" applyProtection="1"/>
    <xf numFmtId="170" fontId="74" fillId="0" borderId="109" xfId="177" applyNumberFormat="1" applyFont="1" applyBorder="1" applyProtection="1">
      <protection locked="0"/>
    </xf>
    <xf numFmtId="170" fontId="74" fillId="0" borderId="100" xfId="177" applyNumberFormat="1" applyFont="1" applyBorder="1" applyAlignment="1" applyProtection="1">
      <alignment horizontal="center"/>
      <protection locked="0"/>
    </xf>
    <xf numFmtId="170" fontId="74" fillId="0" borderId="120" xfId="177" quotePrefix="1" applyNumberFormat="1" applyFont="1" applyBorder="1" applyAlignment="1" applyProtection="1">
      <alignment horizontal="center"/>
      <protection locked="0"/>
    </xf>
    <xf numFmtId="170" fontId="74" fillId="0" borderId="220" xfId="177" applyNumberFormat="1" applyFont="1" applyBorder="1" applyAlignment="1" applyProtection="1">
      <alignment horizontal="center"/>
      <protection locked="0"/>
    </xf>
    <xf numFmtId="170" fontId="74" fillId="0" borderId="120" xfId="177" applyNumberFormat="1" applyFont="1" applyFill="1" applyBorder="1" applyAlignment="1" applyProtection="1">
      <alignment horizontal="center"/>
      <protection locked="0"/>
    </xf>
    <xf numFmtId="170" fontId="25" fillId="0" borderId="120" xfId="177" applyNumberFormat="1" applyFont="1" applyBorder="1" applyProtection="1">
      <protection locked="0"/>
    </xf>
    <xf numFmtId="37" fontId="25" fillId="0" borderId="98" xfId="0" quotePrefix="1" applyNumberFormat="1" applyFont="1" applyBorder="1" applyAlignment="1" applyProtection="1">
      <protection locked="0"/>
    </xf>
    <xf numFmtId="37" fontId="28" fillId="0" borderId="10" xfId="0" applyNumberFormat="1" applyFont="1" applyBorder="1" applyAlignment="1" applyProtection="1">
      <protection locked="0"/>
    </xf>
    <xf numFmtId="37" fontId="25" fillId="0" borderId="100" xfId="0" quotePrefix="1" applyNumberFormat="1" applyFont="1" applyBorder="1" applyAlignment="1" applyProtection="1">
      <protection locked="0"/>
    </xf>
    <xf numFmtId="37" fontId="25" fillId="0" borderId="119" xfId="0" applyNumberFormat="1" applyFont="1" applyBorder="1" applyAlignment="1" applyProtection="1">
      <protection locked="0"/>
    </xf>
    <xf numFmtId="37" fontId="25" fillId="0" borderId="120" xfId="0" applyNumberFormat="1" applyFont="1" applyBorder="1" applyAlignment="1" applyProtection="1">
      <protection locked="0"/>
    </xf>
    <xf numFmtId="37" fontId="25" fillId="0" borderId="121" xfId="0" applyNumberFormat="1" applyFont="1" applyBorder="1" applyAlignment="1" applyProtection="1">
      <protection locked="0"/>
    </xf>
    <xf numFmtId="37" fontId="25" fillId="0" borderId="98" xfId="0" applyNumberFormat="1" applyFont="1" applyBorder="1" applyAlignment="1" applyProtection="1">
      <protection locked="0"/>
    </xf>
    <xf numFmtId="37" fontId="25" fillId="0" borderId="10" xfId="0" applyNumberFormat="1" applyFont="1" applyBorder="1" applyAlignment="1" applyProtection="1">
      <protection locked="0"/>
    </xf>
    <xf numFmtId="37" fontId="25" fillId="0" borderId="100" xfId="0" applyNumberFormat="1" applyFont="1" applyBorder="1" applyAlignment="1" applyProtection="1">
      <protection locked="0"/>
    </xf>
    <xf numFmtId="170" fontId="25" fillId="0" borderId="2" xfId="177" quotePrefix="1" applyNumberFormat="1" applyFont="1" applyFill="1" applyBorder="1" applyAlignment="1" applyProtection="1">
      <alignment horizontal="center"/>
      <protection locked="0"/>
    </xf>
    <xf numFmtId="170" fontId="25" fillId="0" borderId="120" xfId="177" applyNumberFormat="1" applyFont="1" applyFill="1" applyBorder="1" applyProtection="1">
      <protection locked="0"/>
    </xf>
    <xf numFmtId="43" fontId="112" fillId="0" borderId="43" xfId="177" applyFont="1" applyBorder="1" applyProtection="1">
      <protection locked="0"/>
    </xf>
    <xf numFmtId="43" fontId="112" fillId="0" borderId="44" xfId="177" applyFont="1" applyBorder="1" applyProtection="1">
      <protection locked="0"/>
    </xf>
    <xf numFmtId="43" fontId="112" fillId="0" borderId="45" xfId="177" applyFont="1" applyBorder="1" applyProtection="1">
      <protection locked="0"/>
    </xf>
    <xf numFmtId="43" fontId="74" fillId="0" borderId="43" xfId="177" applyFont="1" applyFill="1" applyBorder="1" applyProtection="1">
      <protection locked="0"/>
    </xf>
    <xf numFmtId="43" fontId="112" fillId="0" borderId="47" xfId="177" applyFont="1" applyBorder="1" applyProtection="1">
      <protection locked="0"/>
    </xf>
    <xf numFmtId="0" fontId="91" fillId="0" borderId="59" xfId="181" applyFont="1" applyFill="1" applyBorder="1" applyAlignment="1" applyProtection="1">
      <alignment vertical="center"/>
      <protection locked="0"/>
    </xf>
    <xf numFmtId="0" fontId="91" fillId="0" borderId="60" xfId="181" applyFont="1" applyFill="1" applyBorder="1" applyAlignment="1" applyProtection="1">
      <alignment vertical="center"/>
      <protection locked="0"/>
    </xf>
    <xf numFmtId="49" fontId="90" fillId="0" borderId="43" xfId="181" applyNumberFormat="1" applyFont="1" applyFill="1" applyBorder="1" applyAlignment="1" applyProtection="1">
      <alignment horizontal="center"/>
      <protection locked="0"/>
    </xf>
    <xf numFmtId="0" fontId="91" fillId="0" borderId="61" xfId="181" applyFont="1" applyFill="1" applyBorder="1" applyAlignment="1" applyProtection="1">
      <alignment vertical="center"/>
      <protection locked="0"/>
    </xf>
    <xf numFmtId="49" fontId="90" fillId="0" borderId="47" xfId="181" applyNumberFormat="1" applyFont="1" applyFill="1" applyBorder="1" applyAlignment="1" applyProtection="1">
      <alignment horizontal="center"/>
      <protection locked="0"/>
    </xf>
    <xf numFmtId="0" fontId="74" fillId="0" borderId="47" xfId="0" applyFont="1" applyFill="1" applyBorder="1" applyAlignment="1" applyProtection="1">
      <alignment horizontal="center"/>
      <protection locked="0"/>
    </xf>
    <xf numFmtId="170" fontId="46" fillId="0" borderId="211" xfId="177" applyNumberFormat="1" applyFont="1" applyBorder="1" applyProtection="1">
      <protection locked="0"/>
    </xf>
    <xf numFmtId="170" fontId="46" fillId="0" borderId="106" xfId="177" applyNumberFormat="1" applyFont="1" applyBorder="1" applyProtection="1">
      <protection locked="0"/>
    </xf>
    <xf numFmtId="170" fontId="46" fillId="0" borderId="15" xfId="177" applyNumberFormat="1" applyFont="1" applyBorder="1" applyProtection="1">
      <protection locked="0"/>
    </xf>
    <xf numFmtId="170" fontId="46" fillId="32" borderId="211" xfId="177" applyNumberFormat="1" applyFont="1" applyFill="1" applyBorder="1" applyAlignment="1" applyProtection="1">
      <alignment horizontal="center"/>
      <protection locked="0"/>
    </xf>
    <xf numFmtId="170" fontId="46" fillId="0" borderId="211" xfId="177" applyNumberFormat="1" applyFont="1" applyFill="1" applyBorder="1" applyProtection="1">
      <protection locked="0"/>
    </xf>
    <xf numFmtId="170" fontId="46" fillId="0" borderId="209" xfId="177" applyNumberFormat="1" applyFont="1" applyBorder="1" applyProtection="1">
      <protection locked="0"/>
    </xf>
    <xf numFmtId="170" fontId="46" fillId="0" borderId="199" xfId="177" applyNumberFormat="1" applyFont="1" applyBorder="1" applyProtection="1">
      <protection locked="0"/>
    </xf>
    <xf numFmtId="170" fontId="46" fillId="0" borderId="214" xfId="177" applyNumberFormat="1" applyFont="1" applyBorder="1" applyProtection="1">
      <protection locked="0"/>
    </xf>
    <xf numFmtId="170" fontId="46" fillId="32" borderId="209" xfId="177" applyNumberFormat="1" applyFont="1" applyFill="1" applyBorder="1" applyAlignment="1" applyProtection="1">
      <alignment horizontal="center"/>
      <protection locked="0"/>
    </xf>
    <xf numFmtId="170" fontId="46" fillId="0" borderId="209" xfId="177" applyNumberFormat="1" applyFont="1" applyFill="1" applyBorder="1" applyProtection="1">
      <protection locked="0"/>
    </xf>
    <xf numFmtId="0" fontId="62" fillId="26" borderId="77" xfId="0" applyFont="1" applyFill="1" applyBorder="1" applyAlignment="1" applyProtection="1">
      <alignment horizontal="left" wrapText="1"/>
    </xf>
    <xf numFmtId="0" fontId="46" fillId="26" borderId="88" xfId="0" applyFont="1" applyFill="1" applyBorder="1" applyAlignment="1" applyProtection="1">
      <alignment wrapText="1"/>
    </xf>
    <xf numFmtId="166" fontId="62" fillId="34" borderId="220" xfId="224" quotePrefix="1" applyFont="1" applyFill="1" applyBorder="1" applyAlignment="1" applyProtection="1">
      <alignment horizontal="left"/>
    </xf>
    <xf numFmtId="170" fontId="46" fillId="0" borderId="203" xfId="177" applyNumberFormat="1" applyFont="1" applyFill="1" applyBorder="1" applyProtection="1">
      <protection locked="0"/>
    </xf>
    <xf numFmtId="170" fontId="46" fillId="0" borderId="206" xfId="177" applyNumberFormat="1" applyFont="1" applyFill="1" applyBorder="1" applyProtection="1">
      <protection locked="0"/>
    </xf>
    <xf numFmtId="170" fontId="46" fillId="33" borderId="203" xfId="177" applyNumberFormat="1" applyFont="1" applyFill="1" applyBorder="1" applyProtection="1"/>
    <xf numFmtId="170" fontId="46" fillId="33" borderId="211" xfId="177" applyNumberFormat="1" applyFont="1" applyFill="1" applyBorder="1" applyProtection="1"/>
    <xf numFmtId="170" fontId="46" fillId="33" borderId="203" xfId="177" applyNumberFormat="1" applyFont="1" applyFill="1" applyBorder="1" applyProtection="1">
      <protection hidden="1"/>
    </xf>
    <xf numFmtId="0" fontId="117" fillId="26" borderId="120" xfId="0" applyFont="1" applyFill="1" applyBorder="1" applyAlignment="1">
      <alignment wrapText="1"/>
    </xf>
    <xf numFmtId="0" fontId="117" fillId="26" borderId="120" xfId="0" applyFont="1" applyFill="1" applyBorder="1" applyProtection="1"/>
    <xf numFmtId="0" fontId="117" fillId="26" borderId="120" xfId="222" quotePrefix="1" applyFont="1" applyFill="1" applyBorder="1" applyAlignment="1">
      <alignment horizontal="center"/>
    </xf>
    <xf numFmtId="3" fontId="117" fillId="26" borderId="120" xfId="222" quotePrefix="1" applyNumberFormat="1" applyFont="1" applyFill="1" applyBorder="1" applyAlignment="1">
      <alignment horizontal="center"/>
    </xf>
    <xf numFmtId="0" fontId="74" fillId="34" borderId="226" xfId="0" applyFont="1" applyFill="1" applyBorder="1"/>
    <xf numFmtId="0" fontId="74" fillId="34" borderId="227" xfId="0" applyFont="1" applyFill="1" applyBorder="1"/>
    <xf numFmtId="49" fontId="74" fillId="34" borderId="50" xfId="0" quotePrefix="1" applyNumberFormat="1" applyFont="1" applyFill="1" applyBorder="1" applyAlignment="1">
      <alignment horizontal="center"/>
    </xf>
    <xf numFmtId="0" fontId="97" fillId="26" borderId="140" xfId="0" applyFont="1" applyFill="1" applyBorder="1"/>
    <xf numFmtId="0" fontId="74" fillId="26" borderId="140" xfId="222" applyFont="1" applyFill="1" applyBorder="1"/>
    <xf numFmtId="0" fontId="97" fillId="26" borderId="140" xfId="222" quotePrefix="1" applyFont="1" applyFill="1" applyBorder="1" applyAlignment="1">
      <alignment horizontal="center"/>
    </xf>
    <xf numFmtId="3" fontId="97" fillId="26" borderId="140" xfId="222" quotePrefix="1" applyNumberFormat="1" applyFont="1" applyFill="1" applyBorder="1" applyAlignment="1">
      <alignment horizontal="center"/>
    </xf>
    <xf numFmtId="38" fontId="46" fillId="0" borderId="234" xfId="0" applyNumberFormat="1" applyFont="1" applyFill="1" applyBorder="1" applyProtection="1">
      <protection locked="0"/>
    </xf>
    <xf numFmtId="0" fontId="74" fillId="34" borderId="53" xfId="0" applyFont="1" applyFill="1" applyBorder="1" applyProtection="1"/>
    <xf numFmtId="0" fontId="97" fillId="26" borderId="220" xfId="0" applyFont="1" applyFill="1" applyBorder="1" applyAlignment="1">
      <alignment wrapText="1"/>
    </xf>
    <xf numFmtId="0" fontId="0" fillId="34" borderId="220" xfId="0" applyFill="1" applyBorder="1"/>
    <xf numFmtId="0" fontId="66" fillId="34" borderId="0" xfId="0" applyFont="1" applyFill="1" applyAlignment="1" applyProtection="1">
      <alignment horizontal="center"/>
    </xf>
    <xf numFmtId="0" fontId="74" fillId="34" borderId="0" xfId="0" applyFont="1" applyFill="1" applyAlignment="1" applyProtection="1">
      <alignment horizontal="center"/>
    </xf>
    <xf numFmtId="0" fontId="66" fillId="34" borderId="0" xfId="0" applyFont="1" applyFill="1" applyAlignment="1">
      <alignment horizontal="left"/>
    </xf>
    <xf numFmtId="0" fontId="74" fillId="34" borderId="0" xfId="0" applyFont="1" applyFill="1" applyAlignment="1">
      <alignment horizontal="left"/>
    </xf>
    <xf numFmtId="0" fontId="66" fillId="34" borderId="0" xfId="0" applyFont="1" applyFill="1" applyAlignment="1"/>
    <xf numFmtId="0" fontId="74" fillId="34" borderId="0" xfId="0" quotePrefix="1" applyFont="1" applyFill="1" applyAlignment="1">
      <alignment horizontal="center"/>
    </xf>
    <xf numFmtId="0" fontId="66" fillId="34" borderId="118" xfId="0" applyFont="1" applyFill="1" applyBorder="1" applyAlignment="1">
      <alignment horizontal="center"/>
    </xf>
    <xf numFmtId="0" fontId="74" fillId="34" borderId="0" xfId="0" applyFont="1" applyFill="1" applyBorder="1" applyAlignment="1">
      <alignment horizontal="left"/>
    </xf>
    <xf numFmtId="0" fontId="74" fillId="34" borderId="0" xfId="0" applyFont="1" applyFill="1" applyBorder="1" applyAlignment="1">
      <alignment horizontal="left" wrapText="1"/>
    </xf>
    <xf numFmtId="0" fontId="74" fillId="34" borderId="0" xfId="0" quotePrefix="1" applyFont="1" applyFill="1" applyBorder="1" applyAlignment="1">
      <alignment horizontal="center"/>
    </xf>
    <xf numFmtId="170" fontId="74" fillId="0" borderId="120" xfId="177" applyNumberFormat="1" applyFont="1" applyBorder="1" applyAlignment="1" applyProtection="1">
      <alignment horizontal="center"/>
      <protection locked="0"/>
    </xf>
    <xf numFmtId="49" fontId="74" fillId="34" borderId="0" xfId="0" applyNumberFormat="1" applyFont="1" applyFill="1" applyAlignment="1">
      <alignment horizontal="center"/>
    </xf>
    <xf numFmtId="0" fontId="66" fillId="34" borderId="0" xfId="0" applyFont="1" applyFill="1" applyAlignment="1">
      <alignment horizontal="right"/>
    </xf>
    <xf numFmtId="0" fontId="66" fillId="34" borderId="0" xfId="0" applyFont="1" applyFill="1" applyAlignment="1" applyProtection="1"/>
    <xf numFmtId="0" fontId="24" fillId="34" borderId="0" xfId="0" applyFont="1" applyFill="1" applyAlignment="1" applyProtection="1">
      <alignment horizontal="center"/>
    </xf>
    <xf numFmtId="0" fontId="74" fillId="34" borderId="0" xfId="0" applyFont="1" applyFill="1" applyAlignment="1" applyProtection="1"/>
    <xf numFmtId="49" fontId="66" fillId="34" borderId="0" xfId="0" applyNumberFormat="1" applyFont="1" applyFill="1" applyAlignment="1" applyProtection="1">
      <alignment horizontal="center"/>
    </xf>
    <xf numFmtId="0" fontId="99" fillId="34" borderId="0" xfId="0" applyFont="1" applyFill="1" applyBorder="1" applyAlignment="1" applyProtection="1">
      <alignment horizontal="center"/>
    </xf>
    <xf numFmtId="0" fontId="46" fillId="34" borderId="0" xfId="0" applyFont="1" applyFill="1" applyAlignment="1" applyProtection="1">
      <alignment horizontal="center"/>
    </xf>
    <xf numFmtId="0" fontId="25" fillId="34" borderId="0" xfId="0" quotePrefix="1" applyFont="1" applyFill="1" applyAlignment="1" applyProtection="1">
      <alignment horizontal="center"/>
    </xf>
    <xf numFmtId="0" fontId="23" fillId="0" borderId="0" xfId="0" applyFont="1" applyAlignment="1" applyProtection="1">
      <alignment horizontal="center"/>
    </xf>
    <xf numFmtId="0" fontId="74" fillId="34" borderId="0" xfId="244" applyFont="1" applyFill="1" applyProtection="1"/>
    <xf numFmtId="0" fontId="74" fillId="34" borderId="0" xfId="244" applyFont="1" applyFill="1" applyAlignment="1" applyProtection="1">
      <alignment horizontal="center"/>
    </xf>
    <xf numFmtId="0" fontId="74" fillId="34" borderId="0" xfId="244" applyFont="1" applyFill="1" applyBorder="1" applyProtection="1"/>
    <xf numFmtId="0" fontId="74" fillId="34" borderId="59" xfId="244" applyFont="1" applyFill="1" applyBorder="1" applyProtection="1"/>
    <xf numFmtId="170" fontId="74" fillId="34" borderId="45" xfId="177" applyNumberFormat="1" applyFont="1" applyFill="1" applyBorder="1" applyProtection="1"/>
    <xf numFmtId="170" fontId="74" fillId="34" borderId="79" xfId="177" applyNumberFormat="1" applyFont="1" applyFill="1" applyBorder="1" applyAlignment="1" applyProtection="1">
      <alignment horizontal="center"/>
    </xf>
    <xf numFmtId="0" fontId="74" fillId="34" borderId="77" xfId="0" applyFont="1" applyFill="1" applyBorder="1" applyProtection="1"/>
    <xf numFmtId="0" fontId="74" fillId="34" borderId="60" xfId="0" applyFont="1" applyFill="1" applyBorder="1" applyProtection="1"/>
    <xf numFmtId="0" fontId="74" fillId="34" borderId="223" xfId="0" applyFont="1" applyFill="1" applyBorder="1" applyProtection="1"/>
    <xf numFmtId="170" fontId="74" fillId="34" borderId="202" xfId="177" applyNumberFormat="1" applyFont="1" applyFill="1" applyBorder="1" applyProtection="1"/>
    <xf numFmtId="170" fontId="74" fillId="34" borderId="202" xfId="177" applyNumberFormat="1" applyFont="1" applyFill="1" applyBorder="1" applyAlignment="1" applyProtection="1">
      <alignment horizontal="center"/>
    </xf>
    <xf numFmtId="170" fontId="74" fillId="34" borderId="45" xfId="177" applyNumberFormat="1" applyFont="1" applyFill="1" applyBorder="1" applyAlignment="1" applyProtection="1">
      <alignment horizontal="center"/>
    </xf>
    <xf numFmtId="170" fontId="74" fillId="34" borderId="200" xfId="177" applyNumberFormat="1" applyFont="1" applyFill="1" applyBorder="1" applyAlignment="1" applyProtection="1">
      <alignment horizontal="center"/>
    </xf>
    <xf numFmtId="170" fontId="74" fillId="34" borderId="15" xfId="177" applyNumberFormat="1" applyFont="1" applyFill="1" applyBorder="1" applyAlignment="1" applyProtection="1">
      <alignment horizontal="center"/>
    </xf>
    <xf numFmtId="170" fontId="74" fillId="34" borderId="206" xfId="177" applyNumberFormat="1" applyFont="1" applyFill="1" applyBorder="1" applyProtection="1"/>
    <xf numFmtId="170" fontId="74" fillId="34" borderId="206" xfId="177" applyNumberFormat="1" applyFont="1" applyFill="1" applyBorder="1" applyAlignment="1" applyProtection="1">
      <alignment horizontal="center"/>
    </xf>
    <xf numFmtId="170" fontId="74" fillId="34" borderId="106" xfId="177" applyNumberFormat="1" applyFont="1" applyFill="1" applyBorder="1" applyAlignment="1" applyProtection="1">
      <alignment horizontal="center"/>
    </xf>
    <xf numFmtId="0" fontId="74" fillId="34" borderId="3" xfId="244" applyFont="1" applyFill="1" applyBorder="1" applyProtection="1"/>
    <xf numFmtId="170" fontId="74" fillId="35" borderId="229" xfId="177" applyNumberFormat="1" applyFont="1" applyFill="1" applyBorder="1" applyProtection="1"/>
    <xf numFmtId="0" fontId="74" fillId="0" borderId="45" xfId="244" applyFont="1" applyFill="1" applyBorder="1" applyProtection="1">
      <protection locked="0"/>
    </xf>
    <xf numFmtId="170" fontId="74" fillId="0" borderId="206" xfId="177" applyNumberFormat="1" applyFont="1" applyBorder="1" applyProtection="1">
      <protection locked="0"/>
    </xf>
    <xf numFmtId="170" fontId="74" fillId="0" borderId="206" xfId="177" applyNumberFormat="1" applyFont="1" applyBorder="1" applyAlignment="1" applyProtection="1">
      <alignment horizontal="center"/>
      <protection locked="0"/>
    </xf>
    <xf numFmtId="170" fontId="74" fillId="0" borderId="106" xfId="177" applyNumberFormat="1" applyFont="1" applyBorder="1" applyAlignment="1" applyProtection="1">
      <alignment horizontal="center"/>
      <protection locked="0"/>
    </xf>
    <xf numFmtId="170" fontId="74" fillId="0" borderId="15" xfId="177" applyNumberFormat="1" applyFont="1" applyBorder="1" applyAlignment="1" applyProtection="1">
      <alignment horizontal="center"/>
      <protection locked="0"/>
    </xf>
    <xf numFmtId="0" fontId="74" fillId="0" borderId="206" xfId="244" applyFont="1" applyFill="1" applyBorder="1" applyProtection="1">
      <protection locked="0"/>
    </xf>
    <xf numFmtId="0" fontId="74" fillId="0" borderId="202" xfId="244" applyFont="1" applyFill="1" applyBorder="1" applyProtection="1">
      <protection locked="0"/>
    </xf>
    <xf numFmtId="0" fontId="74" fillId="0" borderId="64" xfId="244" applyFont="1" applyFill="1" applyBorder="1" applyProtection="1">
      <protection locked="0"/>
    </xf>
    <xf numFmtId="0" fontId="19" fillId="34" borderId="0" xfId="0" applyFont="1" applyFill="1" applyProtection="1"/>
    <xf numFmtId="0" fontId="46" fillId="34" borderId="0" xfId="0" applyFont="1" applyFill="1" applyAlignment="1" applyProtection="1">
      <alignment horizontal="left"/>
    </xf>
    <xf numFmtId="0" fontId="62" fillId="26" borderId="95" xfId="0" applyFont="1" applyFill="1" applyBorder="1" applyAlignment="1" applyProtection="1">
      <alignment horizontal="center" vertical="center"/>
    </xf>
    <xf numFmtId="0" fontId="62" fillId="26" borderId="227" xfId="0" applyFont="1" applyFill="1" applyBorder="1" applyAlignment="1" applyProtection="1">
      <alignment horizontal="center" vertical="center" wrapText="1"/>
    </xf>
    <xf numFmtId="0" fontId="74" fillId="34" borderId="52" xfId="244" applyFont="1" applyFill="1" applyBorder="1" applyProtection="1"/>
    <xf numFmtId="0" fontId="74" fillId="34" borderId="94" xfId="0" applyFont="1" applyFill="1" applyBorder="1" applyProtection="1"/>
    <xf numFmtId="0" fontId="74" fillId="34" borderId="234" xfId="0" applyFont="1" applyFill="1" applyBorder="1" applyProtection="1"/>
    <xf numFmtId="0" fontId="103" fillId="26" borderId="62" xfId="0" applyFont="1" applyFill="1" applyBorder="1" applyProtection="1"/>
    <xf numFmtId="0" fontId="103" fillId="26" borderId="45" xfId="0" applyFont="1" applyFill="1" applyBorder="1" applyProtection="1"/>
    <xf numFmtId="0" fontId="62" fillId="26" borderId="237" xfId="0" applyFont="1" applyFill="1" applyBorder="1" applyAlignment="1" applyProtection="1">
      <alignment horizontal="center" vertical="center"/>
    </xf>
    <xf numFmtId="0" fontId="0" fillId="0" borderId="0" xfId="0" applyNumberFormat="1" applyProtection="1"/>
    <xf numFmtId="0" fontId="46" fillId="34" borderId="0" xfId="0" applyNumberFormat="1" applyFont="1" applyFill="1" applyProtection="1"/>
    <xf numFmtId="0" fontId="19" fillId="34" borderId="0" xfId="180" quotePrefix="1" applyNumberFormat="1" applyFont="1" applyFill="1" applyBorder="1" applyAlignment="1" applyProtection="1">
      <alignment horizontal="center"/>
    </xf>
    <xf numFmtId="0" fontId="92" fillId="34" borderId="0" xfId="0" applyNumberFormat="1" applyFont="1" applyFill="1" applyProtection="1"/>
    <xf numFmtId="0" fontId="46" fillId="34" borderId="0" xfId="0" applyNumberFormat="1" applyFont="1" applyFill="1" applyAlignment="1" applyProtection="1"/>
    <xf numFmtId="0" fontId="66" fillId="34" borderId="0" xfId="180" applyNumberFormat="1" applyFont="1" applyFill="1" applyBorder="1" applyAlignment="1" applyProtection="1">
      <alignment horizontal="left"/>
    </xf>
    <xf numFmtId="0" fontId="74" fillId="34" borderId="0" xfId="180" applyNumberFormat="1" applyFont="1" applyFill="1" applyAlignment="1" applyProtection="1">
      <alignment horizontal="left"/>
    </xf>
    <xf numFmtId="0" fontId="66" fillId="34" borderId="0" xfId="180" quotePrefix="1" applyNumberFormat="1" applyFont="1" applyFill="1" applyAlignment="1" applyProtection="1">
      <alignment horizontal="left"/>
    </xf>
    <xf numFmtId="0" fontId="66" fillId="34" borderId="0" xfId="0" applyNumberFormat="1" applyFont="1" applyFill="1" applyBorder="1" applyAlignment="1" applyProtection="1">
      <alignment horizontal="left"/>
    </xf>
    <xf numFmtId="0" fontId="66" fillId="34" borderId="0" xfId="0" applyNumberFormat="1" applyFont="1" applyFill="1" applyAlignment="1" applyProtection="1"/>
    <xf numFmtId="0" fontId="74" fillId="34" borderId="0" xfId="0" applyNumberFormat="1" applyFont="1" applyFill="1" applyAlignment="1" applyProtection="1"/>
    <xf numFmtId="0" fontId="74" fillId="34" borderId="0" xfId="0" applyNumberFormat="1" applyFont="1" applyFill="1" applyProtection="1"/>
    <xf numFmtId="0" fontId="74" fillId="34" borderId="0" xfId="180" applyNumberFormat="1" applyFont="1" applyFill="1" applyBorder="1" applyAlignment="1" applyProtection="1">
      <alignment horizontal="center"/>
    </xf>
    <xf numFmtId="0" fontId="74" fillId="34" borderId="98" xfId="0" applyNumberFormat="1" applyFont="1" applyFill="1" applyBorder="1" applyProtection="1"/>
    <xf numFmtId="0" fontId="74" fillId="34" borderId="132" xfId="0" applyNumberFormat="1" applyFont="1" applyFill="1" applyBorder="1" applyProtection="1"/>
    <xf numFmtId="0" fontId="74" fillId="34" borderId="0" xfId="180" applyNumberFormat="1" applyFont="1" applyFill="1" applyBorder="1" applyProtection="1"/>
    <xf numFmtId="0" fontId="74" fillId="34" borderId="134" xfId="180" applyNumberFormat="1" applyFont="1" applyFill="1" applyBorder="1" applyProtection="1"/>
    <xf numFmtId="0" fontId="25" fillId="34" borderId="0" xfId="0" applyNumberFormat="1" applyFont="1" applyFill="1" applyProtection="1"/>
    <xf numFmtId="0" fontId="74" fillId="34" borderId="98" xfId="180" applyNumberFormat="1" applyFont="1" applyFill="1" applyBorder="1" applyProtection="1"/>
    <xf numFmtId="0" fontId="74" fillId="34" borderId="2" xfId="180" applyNumberFormat="1" applyFont="1" applyFill="1" applyBorder="1" applyProtection="1"/>
    <xf numFmtId="0" fontId="66" fillId="34" borderId="0" xfId="180" applyNumberFormat="1" applyFont="1" applyFill="1" applyBorder="1" applyAlignment="1" applyProtection="1">
      <alignment horizontal="center"/>
    </xf>
    <xf numFmtId="0" fontId="74" fillId="34" borderId="2" xfId="180" applyNumberFormat="1" applyFont="1" applyFill="1" applyBorder="1" applyAlignment="1" applyProtection="1">
      <alignment horizontal="center"/>
    </xf>
    <xf numFmtId="0" fontId="74" fillId="34" borderId="100" xfId="180" applyNumberFormat="1" applyFont="1" applyFill="1" applyBorder="1" applyProtection="1"/>
    <xf numFmtId="0" fontId="66" fillId="34" borderId="132" xfId="0" quotePrefix="1" applyNumberFormat="1" applyFont="1" applyFill="1" applyBorder="1" applyAlignment="1" applyProtection="1">
      <alignment horizontal="left"/>
    </xf>
    <xf numFmtId="0" fontId="96" fillId="34" borderId="134" xfId="0" applyNumberFormat="1" applyFont="1" applyFill="1" applyBorder="1" applyProtection="1"/>
    <xf numFmtId="0" fontId="74" fillId="34" borderId="0" xfId="0" applyNumberFormat="1" applyFont="1" applyFill="1" applyBorder="1" applyProtection="1"/>
    <xf numFmtId="0" fontId="74" fillId="34" borderId="2" xfId="0" applyNumberFormat="1" applyFont="1" applyFill="1" applyBorder="1" applyProtection="1"/>
    <xf numFmtId="0" fontId="74" fillId="34" borderId="132" xfId="180" applyNumberFormat="1" applyFont="1" applyFill="1" applyBorder="1" applyProtection="1"/>
    <xf numFmtId="0" fontId="66" fillId="34" borderId="132" xfId="0" applyNumberFormat="1" applyFont="1" applyFill="1" applyBorder="1" applyAlignment="1" applyProtection="1">
      <alignment horizontal="left"/>
    </xf>
    <xf numFmtId="0" fontId="66" fillId="34" borderId="0" xfId="0" applyNumberFormat="1" applyFont="1" applyFill="1" applyBorder="1" applyProtection="1"/>
    <xf numFmtId="0" fontId="74" fillId="34" borderId="0" xfId="0" quotePrefix="1" applyNumberFormat="1" applyFont="1" applyFill="1" applyAlignment="1" applyProtection="1">
      <alignment horizontal="right"/>
    </xf>
    <xf numFmtId="0" fontId="74" fillId="34" borderId="0" xfId="180" applyNumberFormat="1" applyFont="1" applyFill="1" applyAlignment="1" applyProtection="1">
      <alignment horizontal="right"/>
    </xf>
    <xf numFmtId="0" fontId="25" fillId="0" borderId="0" xfId="0" applyNumberFormat="1" applyFont="1" applyProtection="1"/>
    <xf numFmtId="0" fontId="74" fillId="0" borderId="119" xfId="0" applyNumberFormat="1" applyFont="1" applyBorder="1" applyProtection="1">
      <protection locked="0"/>
    </xf>
    <xf numFmtId="0" fontId="96" fillId="34" borderId="0" xfId="0" applyFont="1" applyFill="1" applyAlignment="1" applyProtection="1">
      <alignment horizontal="center"/>
    </xf>
    <xf numFmtId="0" fontId="66" fillId="34" borderId="0" xfId="0" applyFont="1" applyFill="1" applyBorder="1" applyAlignment="1" applyProtection="1">
      <alignment horizontal="right"/>
    </xf>
    <xf numFmtId="0" fontId="66" fillId="34" borderId="49" xfId="0" applyFont="1" applyFill="1" applyBorder="1" applyAlignment="1" applyProtection="1">
      <alignment horizontal="left"/>
    </xf>
    <xf numFmtId="0" fontId="74" fillId="34" borderId="57" xfId="0" applyFont="1" applyFill="1" applyBorder="1" applyProtection="1"/>
    <xf numFmtId="0" fontId="74" fillId="34" borderId="90" xfId="0" applyFont="1" applyFill="1" applyBorder="1" applyProtection="1"/>
    <xf numFmtId="0" fontId="74" fillId="34" borderId="100" xfId="0" applyFont="1" applyFill="1" applyBorder="1" applyProtection="1"/>
    <xf numFmtId="0" fontId="107" fillId="34" borderId="132" xfId="0" applyFont="1" applyFill="1" applyBorder="1" applyProtection="1"/>
    <xf numFmtId="0" fontId="107" fillId="34" borderId="0" xfId="0" applyFont="1" applyFill="1" applyProtection="1"/>
    <xf numFmtId="0" fontId="107" fillId="34" borderId="0" xfId="0" applyFont="1" applyFill="1" applyBorder="1" applyProtection="1"/>
    <xf numFmtId="0" fontId="74" fillId="34" borderId="0" xfId="13" applyFont="1" applyFill="1" applyBorder="1" applyProtection="1"/>
    <xf numFmtId="0" fontId="74" fillId="34" borderId="2" xfId="13" applyFont="1" applyFill="1" applyBorder="1" applyProtection="1"/>
    <xf numFmtId="0" fontId="74" fillId="34" borderId="98" xfId="13" applyFont="1" applyFill="1" applyBorder="1" applyProtection="1"/>
    <xf numFmtId="0" fontId="74" fillId="34" borderId="98" xfId="13" quotePrefix="1" applyFont="1" applyFill="1" applyBorder="1" applyAlignment="1" applyProtection="1">
      <alignment horizontal="center"/>
    </xf>
    <xf numFmtId="0" fontId="74" fillId="34" borderId="100" xfId="13" applyFont="1" applyFill="1" applyBorder="1" applyProtection="1"/>
    <xf numFmtId="0" fontId="46" fillId="34" borderId="0" xfId="0" quotePrefix="1" applyFont="1" applyFill="1" applyAlignment="1" applyProtection="1">
      <alignment horizontal="right"/>
    </xf>
    <xf numFmtId="0" fontId="64" fillId="34" borderId="0" xfId="0" quotePrefix="1" applyFont="1" applyFill="1" applyAlignment="1" applyProtection="1">
      <alignment horizontal="right"/>
    </xf>
    <xf numFmtId="0" fontId="23" fillId="0" borderId="0" xfId="0" applyFont="1" applyAlignment="1" applyProtection="1">
      <alignment horizontal="left"/>
    </xf>
    <xf numFmtId="0" fontId="87" fillId="0" borderId="0" xfId="0" applyFont="1" applyFill="1" applyAlignment="1" applyProtection="1">
      <alignment horizontal="center"/>
    </xf>
    <xf numFmtId="0" fontId="25" fillId="0" borderId="0" xfId="0" applyFont="1" applyAlignment="1" applyProtection="1">
      <alignment horizontal="centerContinuous"/>
    </xf>
    <xf numFmtId="0" fontId="73" fillId="34" borderId="0" xfId="0" applyFont="1" applyFill="1" applyAlignment="1" applyProtection="1">
      <alignment horizontal="center"/>
    </xf>
    <xf numFmtId="0" fontId="66" fillId="34" borderId="93" xfId="0" applyFont="1" applyFill="1" applyBorder="1" applyAlignment="1" applyProtection="1">
      <alignment horizontal="center" vertical="top"/>
    </xf>
    <xf numFmtId="0" fontId="66" fillId="34" borderId="110" xfId="0" applyFont="1" applyFill="1" applyBorder="1" applyAlignment="1" applyProtection="1">
      <alignment horizontal="center" vertical="top"/>
    </xf>
    <xf numFmtId="0" fontId="66" fillId="34" borderId="113" xfId="0" applyFont="1" applyFill="1" applyBorder="1" applyAlignment="1" applyProtection="1">
      <alignment horizontal="center" vertical="top"/>
    </xf>
    <xf numFmtId="0" fontId="66" fillId="34" borderId="110" xfId="0" applyFont="1" applyFill="1" applyBorder="1" applyAlignment="1" applyProtection="1">
      <alignment horizontal="center" vertical="top" wrapText="1"/>
    </xf>
    <xf numFmtId="0" fontId="66" fillId="34" borderId="112" xfId="0" applyFont="1" applyFill="1" applyBorder="1" applyAlignment="1" applyProtection="1">
      <alignment horizontal="center" vertical="top" wrapText="1"/>
    </xf>
    <xf numFmtId="0" fontId="66" fillId="34" borderId="111" xfId="0" applyFont="1" applyFill="1" applyBorder="1" applyAlignment="1" applyProtection="1">
      <alignment horizontal="center" vertical="top" wrapText="1"/>
    </xf>
    <xf numFmtId="0" fontId="74" fillId="34" borderId="0" xfId="0" quotePrefix="1" applyFont="1" applyFill="1" applyAlignment="1" applyProtection="1">
      <alignment horizontal="left"/>
    </xf>
    <xf numFmtId="0" fontId="22" fillId="0" borderId="0" xfId="0" quotePrefix="1" applyFont="1" applyAlignment="1" applyProtection="1">
      <alignment horizontal="right"/>
    </xf>
    <xf numFmtId="0" fontId="74" fillId="0" borderId="13" xfId="0" quotePrefix="1" applyFont="1" applyFill="1" applyBorder="1" applyAlignment="1" applyProtection="1">
      <alignment horizontal="left"/>
      <protection locked="0"/>
    </xf>
    <xf numFmtId="0" fontId="74" fillId="34" borderId="154" xfId="0" applyFont="1" applyFill="1" applyBorder="1" applyProtection="1"/>
    <xf numFmtId="0" fontId="66" fillId="34" borderId="176" xfId="0" applyFont="1" applyFill="1" applyBorder="1" applyAlignment="1" applyProtection="1">
      <alignment horizontal="left" vertical="top" wrapText="1"/>
    </xf>
    <xf numFmtId="0" fontId="66" fillId="34" borderId="176" xfId="0" applyFont="1" applyFill="1" applyBorder="1" applyAlignment="1" applyProtection="1">
      <alignment horizontal="center" vertical="top" wrapText="1"/>
    </xf>
    <xf numFmtId="0" fontId="66" fillId="34" borderId="176" xfId="0" applyFont="1" applyFill="1" applyBorder="1" applyAlignment="1" applyProtection="1">
      <alignment horizontal="center" vertical="top"/>
    </xf>
    <xf numFmtId="0" fontId="66" fillId="34" borderId="176" xfId="0" applyFont="1" applyFill="1" applyBorder="1" applyAlignment="1" applyProtection="1">
      <alignment horizontal="centerContinuous" vertical="top" wrapText="1"/>
    </xf>
    <xf numFmtId="0" fontId="66" fillId="34" borderId="177" xfId="0" applyFont="1" applyFill="1" applyBorder="1" applyAlignment="1" applyProtection="1">
      <alignment horizontal="centerContinuous" vertical="top" wrapText="1"/>
    </xf>
    <xf numFmtId="0" fontId="66" fillId="34" borderId="220" xfId="0" applyFont="1" applyFill="1" applyBorder="1" applyAlignment="1" applyProtection="1">
      <alignment horizontal="center"/>
    </xf>
    <xf numFmtId="0" fontId="66" fillId="34" borderId="179" xfId="0" applyFont="1" applyFill="1" applyBorder="1" applyAlignment="1" applyProtection="1">
      <alignment horizontal="left"/>
    </xf>
    <xf numFmtId="0" fontId="66" fillId="34" borderId="104" xfId="0" applyFont="1" applyFill="1" applyBorder="1" applyAlignment="1" applyProtection="1">
      <alignment horizontal="left"/>
    </xf>
    <xf numFmtId="0" fontId="66" fillId="34" borderId="173" xfId="0" applyFont="1" applyFill="1" applyBorder="1" applyAlignment="1" applyProtection="1">
      <alignment horizontal="left"/>
    </xf>
    <xf numFmtId="49" fontId="74" fillId="34" borderId="179" xfId="0" quotePrefix="1" applyNumberFormat="1" applyFont="1" applyFill="1" applyBorder="1" applyAlignment="1" applyProtection="1">
      <alignment horizontal="center"/>
    </xf>
    <xf numFmtId="49" fontId="74" fillId="34" borderId="0" xfId="0" applyNumberFormat="1" applyFont="1" applyFill="1" applyAlignment="1" applyProtection="1">
      <alignment horizontal="centerContinuous"/>
    </xf>
    <xf numFmtId="49" fontId="66" fillId="34" borderId="0" xfId="0" applyNumberFormat="1" applyFont="1" applyFill="1" applyAlignment="1" applyProtection="1">
      <alignment horizontal="centerContinuous"/>
    </xf>
    <xf numFmtId="49" fontId="74" fillId="34" borderId="0" xfId="0" applyNumberFormat="1" applyFont="1" applyFill="1" applyProtection="1"/>
    <xf numFmtId="49" fontId="66" fillId="34" borderId="178" xfId="0" applyNumberFormat="1" applyFont="1" applyFill="1" applyBorder="1" applyProtection="1"/>
    <xf numFmtId="0" fontId="66" fillId="34" borderId="165" xfId="0" applyFont="1" applyFill="1" applyBorder="1" applyAlignment="1" applyProtection="1">
      <alignment horizontal="left" vertical="top" wrapText="1"/>
    </xf>
    <xf numFmtId="0" fontId="66" fillId="34" borderId="165" xfId="0" applyFont="1" applyFill="1" applyBorder="1" applyAlignment="1" applyProtection="1">
      <alignment horizontal="center" vertical="top" wrapText="1"/>
    </xf>
    <xf numFmtId="0" fontId="66" fillId="34" borderId="165" xfId="0" applyFont="1" applyFill="1" applyBorder="1" applyAlignment="1" applyProtection="1">
      <alignment horizontal="center" vertical="top"/>
    </xf>
    <xf numFmtId="0" fontId="66" fillId="34" borderId="165" xfId="0" applyFont="1" applyFill="1" applyBorder="1" applyAlignment="1" applyProtection="1">
      <alignment horizontal="centerContinuous" vertical="top" wrapText="1"/>
    </xf>
    <xf numFmtId="0" fontId="66" fillId="34" borderId="166" xfId="0" applyFont="1" applyFill="1" applyBorder="1" applyAlignment="1" applyProtection="1">
      <alignment horizontal="centerContinuous" vertical="top" wrapText="1"/>
    </xf>
    <xf numFmtId="49" fontId="66" fillId="34" borderId="179" xfId="0" applyNumberFormat="1" applyFont="1" applyFill="1" applyBorder="1" applyAlignment="1" applyProtection="1">
      <alignment horizontal="left"/>
    </xf>
    <xf numFmtId="49" fontId="66" fillId="34" borderId="173" xfId="0" applyNumberFormat="1" applyFont="1" applyFill="1" applyBorder="1" applyAlignment="1" applyProtection="1">
      <alignment horizontal="left"/>
    </xf>
    <xf numFmtId="14" fontId="74" fillId="34" borderId="0" xfId="0" applyNumberFormat="1" applyFont="1" applyFill="1" applyProtection="1"/>
    <xf numFmtId="0" fontId="74" fillId="34" borderId="0" xfId="0" quotePrefix="1" applyFont="1" applyFill="1" applyAlignment="1" applyProtection="1">
      <alignment horizontal="right" vertical="top"/>
    </xf>
    <xf numFmtId="0" fontId="74" fillId="34" borderId="0" xfId="0" applyFont="1" applyFill="1" applyAlignment="1" applyProtection="1">
      <alignment horizontal="center" vertical="top"/>
    </xf>
    <xf numFmtId="0" fontId="74" fillId="34" borderId="0" xfId="0" applyFont="1" applyFill="1" applyAlignment="1" applyProtection="1">
      <alignment horizontal="left" vertical="top"/>
    </xf>
    <xf numFmtId="0" fontId="74" fillId="34" borderId="0" xfId="0" applyFont="1" applyFill="1" applyBorder="1" applyAlignment="1" applyProtection="1">
      <alignment horizontal="left" vertical="top" wrapText="1"/>
    </xf>
    <xf numFmtId="0" fontId="66" fillId="34" borderId="140" xfId="0" applyFont="1" applyFill="1" applyBorder="1" applyAlignment="1" applyProtection="1">
      <alignment horizontal="right"/>
    </xf>
    <xf numFmtId="0" fontId="66" fillId="0" borderId="120" xfId="0" applyFont="1" applyFill="1" applyBorder="1" applyAlignment="1" applyProtection="1">
      <alignment horizontal="center"/>
    </xf>
    <xf numFmtId="0" fontId="66" fillId="34" borderId="0" xfId="0" quotePrefix="1" applyFont="1" applyFill="1" applyAlignment="1" applyProtection="1">
      <alignment horizontal="right"/>
    </xf>
    <xf numFmtId="0" fontId="66" fillId="34" borderId="133" xfId="0" applyFont="1" applyFill="1" applyBorder="1" applyProtection="1"/>
    <xf numFmtId="0" fontId="83" fillId="34" borderId="124" xfId="0" applyFont="1" applyFill="1" applyBorder="1" applyAlignment="1" applyProtection="1">
      <alignment horizontal="center"/>
    </xf>
    <xf numFmtId="0" fontId="83" fillId="34" borderId="134" xfId="0" applyFont="1" applyFill="1" applyBorder="1" applyAlignment="1" applyProtection="1">
      <alignment horizontal="center"/>
    </xf>
    <xf numFmtId="0" fontId="74" fillId="34" borderId="118" xfId="0" quotePrefix="1" applyFont="1" applyFill="1" applyBorder="1" applyAlignment="1" applyProtection="1">
      <alignment horizontal="center"/>
    </xf>
    <xf numFmtId="0" fontId="74" fillId="34" borderId="120" xfId="0" quotePrefix="1" applyFont="1" applyFill="1" applyBorder="1" applyAlignment="1" applyProtection="1">
      <alignment horizontal="center"/>
    </xf>
    <xf numFmtId="0" fontId="74" fillId="34" borderId="121" xfId="0" quotePrefix="1" applyFont="1" applyFill="1" applyBorder="1" applyAlignment="1" applyProtection="1">
      <alignment horizontal="center"/>
    </xf>
    <xf numFmtId="0" fontId="94" fillId="34" borderId="0" xfId="0" applyFont="1" applyFill="1" applyAlignment="1" applyProtection="1">
      <alignment horizontal="left"/>
    </xf>
    <xf numFmtId="49" fontId="94" fillId="34" borderId="0" xfId="0" applyNumberFormat="1" applyFont="1" applyFill="1" applyAlignment="1" applyProtection="1">
      <alignment horizontal="left"/>
    </xf>
    <xf numFmtId="49" fontId="66" fillId="34" borderId="0" xfId="0" applyNumberFormat="1" applyFont="1" applyFill="1" applyAlignment="1" applyProtection="1">
      <alignment horizontal="left"/>
    </xf>
    <xf numFmtId="0" fontId="66" fillId="34" borderId="0" xfId="0" applyFont="1" applyFill="1" applyAlignment="1" applyProtection="1">
      <alignment horizontal="right"/>
    </xf>
    <xf numFmtId="49" fontId="66" fillId="34" borderId="0" xfId="0" applyNumberFormat="1" applyFont="1" applyFill="1" applyAlignment="1" applyProtection="1">
      <alignment horizontal="right"/>
    </xf>
    <xf numFmtId="49" fontId="74" fillId="34" borderId="0" xfId="0" applyNumberFormat="1" applyFont="1" applyFill="1" applyAlignment="1" applyProtection="1">
      <alignment horizontal="right" vertical="top"/>
    </xf>
    <xf numFmtId="0" fontId="74" fillId="34" borderId="0" xfId="0" applyFont="1" applyFill="1" applyAlignment="1" applyProtection="1">
      <alignment horizontal="left" vertical="top" wrapText="1"/>
    </xf>
    <xf numFmtId="0" fontId="66" fillId="34" borderId="120" xfId="0" applyFont="1" applyFill="1" applyBorder="1" applyAlignment="1" applyProtection="1">
      <alignment horizontal="center" wrapText="1"/>
    </xf>
    <xf numFmtId="0" fontId="74" fillId="34" borderId="99" xfId="0" applyFont="1" applyFill="1" applyBorder="1" applyProtection="1"/>
    <xf numFmtId="0" fontId="74" fillId="34" borderId="119" xfId="0" applyFont="1" applyFill="1" applyBorder="1" applyProtection="1"/>
    <xf numFmtId="0" fontId="62" fillId="34" borderId="120" xfId="0" quotePrefix="1" applyFont="1" applyFill="1" applyBorder="1" applyAlignment="1" applyProtection="1">
      <alignment horizontal="center" vertical="top"/>
    </xf>
    <xf numFmtId="0" fontId="74" fillId="34" borderId="125" xfId="0" applyFont="1" applyFill="1" applyBorder="1" applyAlignment="1" applyProtection="1"/>
    <xf numFmtId="0" fontId="74" fillId="34" borderId="3" xfId="0" quotePrefix="1" applyFont="1" applyFill="1" applyBorder="1" applyAlignment="1" applyProtection="1">
      <alignment horizontal="left"/>
    </xf>
    <xf numFmtId="0" fontId="74" fillId="34" borderId="8" xfId="0" quotePrefix="1" applyFont="1" applyFill="1" applyBorder="1" applyAlignment="1" applyProtection="1">
      <alignment horizontal="left"/>
    </xf>
    <xf numFmtId="0" fontId="74" fillId="34" borderId="59" xfId="0" applyFont="1" applyFill="1" applyBorder="1" applyAlignment="1" applyProtection="1"/>
    <xf numFmtId="0" fontId="74" fillId="34" borderId="52" xfId="0" applyFont="1" applyFill="1" applyBorder="1" applyAlignment="1" applyProtection="1"/>
    <xf numFmtId="0" fontId="74" fillId="34" borderId="60" xfId="0" quotePrefix="1" applyFont="1" applyFill="1" applyBorder="1" applyAlignment="1" applyProtection="1">
      <alignment horizontal="left"/>
    </xf>
    <xf numFmtId="0" fontId="74" fillId="34" borderId="50" xfId="0" applyFont="1" applyFill="1" applyBorder="1" applyAlignment="1" applyProtection="1">
      <alignment horizontal="center"/>
    </xf>
    <xf numFmtId="0" fontId="74" fillId="34" borderId="60" xfId="0" applyFont="1" applyFill="1" applyBorder="1" applyAlignment="1" applyProtection="1"/>
    <xf numFmtId="0" fontId="74" fillId="34" borderId="50" xfId="0" applyFont="1" applyFill="1" applyBorder="1" applyAlignment="1" applyProtection="1"/>
    <xf numFmtId="0" fontId="74" fillId="34" borderId="102" xfId="0" quotePrefix="1" applyFont="1" applyFill="1" applyBorder="1" applyAlignment="1" applyProtection="1">
      <alignment horizontal="left"/>
    </xf>
    <xf numFmtId="0" fontId="66" fillId="34" borderId="99" xfId="0" quotePrefix="1" applyFont="1" applyFill="1" applyBorder="1" applyAlignment="1" applyProtection="1">
      <alignment horizontal="left"/>
    </xf>
    <xf numFmtId="0" fontId="66" fillId="34" borderId="98" xfId="0" quotePrefix="1" applyFont="1" applyFill="1" applyBorder="1" applyAlignment="1" applyProtection="1">
      <alignment horizontal="left"/>
    </xf>
    <xf numFmtId="170" fontId="74" fillId="35" borderId="120" xfId="177" applyNumberFormat="1" applyFont="1" applyFill="1" applyBorder="1" applyAlignment="1" applyProtection="1">
      <alignment horizontal="center"/>
    </xf>
    <xf numFmtId="0" fontId="74" fillId="34" borderId="99" xfId="0" quotePrefix="1" applyFont="1" applyFill="1" applyBorder="1" applyAlignment="1" applyProtection="1">
      <alignment horizontal="left"/>
    </xf>
    <xf numFmtId="0" fontId="74" fillId="34" borderId="98" xfId="0" quotePrefix="1" applyFont="1" applyFill="1" applyBorder="1" applyAlignment="1" applyProtection="1">
      <alignment horizontal="left"/>
    </xf>
    <xf numFmtId="49" fontId="74" fillId="34" borderId="121" xfId="0" applyNumberFormat="1" applyFont="1" applyFill="1" applyBorder="1" applyAlignment="1" applyProtection="1">
      <alignment horizontal="center"/>
    </xf>
    <xf numFmtId="0" fontId="46" fillId="34" borderId="0" xfId="0" applyFont="1" applyFill="1" applyAlignment="1" applyProtection="1">
      <alignment horizontal="left" vertical="top" wrapText="1"/>
    </xf>
    <xf numFmtId="0" fontId="66" fillId="34" borderId="118" xfId="0" applyFont="1" applyFill="1" applyBorder="1" applyAlignment="1" applyProtection="1">
      <alignment horizontal="center" wrapText="1"/>
    </xf>
    <xf numFmtId="49" fontId="66" fillId="0" borderId="0" xfId="0" applyNumberFormat="1" applyFont="1" applyFill="1" applyAlignment="1" applyProtection="1">
      <alignment horizontal="left"/>
    </xf>
    <xf numFmtId="49" fontId="74" fillId="0" borderId="0" xfId="0" applyNumberFormat="1" applyFont="1" applyFill="1" applyAlignment="1" applyProtection="1">
      <alignment horizontal="center"/>
    </xf>
    <xf numFmtId="49" fontId="66" fillId="34" borderId="0" xfId="0" applyNumberFormat="1" applyFont="1" applyFill="1" applyAlignment="1" applyProtection="1"/>
    <xf numFmtId="0" fontId="74" fillId="0" borderId="0" xfId="0" applyFont="1" applyFill="1" applyAlignment="1" applyProtection="1">
      <alignment horizontal="center"/>
    </xf>
    <xf numFmtId="49" fontId="94" fillId="34" borderId="0" xfId="0" applyNumberFormat="1" applyFont="1" applyFill="1" applyAlignment="1" applyProtection="1">
      <alignment horizontal="center"/>
    </xf>
    <xf numFmtId="0" fontId="87" fillId="0" borderId="0" xfId="0" applyFont="1" applyProtection="1"/>
    <xf numFmtId="0" fontId="74" fillId="34" borderId="0" xfId="0" quotePrefix="1" applyFont="1" applyFill="1" applyAlignment="1" applyProtection="1">
      <alignment horizontal="center" vertical="top" wrapText="1"/>
    </xf>
    <xf numFmtId="49" fontId="74" fillId="34" borderId="0" xfId="0" quotePrefix="1" applyNumberFormat="1" applyFont="1" applyFill="1" applyAlignment="1" applyProtection="1">
      <alignment horizontal="right" vertical="top"/>
    </xf>
    <xf numFmtId="0" fontId="66" fillId="34" borderId="121" xfId="0" applyFont="1" applyFill="1" applyBorder="1" applyAlignment="1" applyProtection="1">
      <alignment horizontal="center" wrapText="1"/>
    </xf>
    <xf numFmtId="0" fontId="66" fillId="34" borderId="223" xfId="0" applyFont="1" applyFill="1" applyBorder="1" applyAlignment="1" applyProtection="1">
      <alignment horizontal="center" wrapText="1"/>
    </xf>
    <xf numFmtId="0" fontId="66" fillId="34" borderId="220" xfId="0" applyFont="1" applyFill="1" applyBorder="1" applyAlignment="1" applyProtection="1">
      <alignment horizontal="center" wrapText="1"/>
    </xf>
    <xf numFmtId="0" fontId="66" fillId="0" borderId="10" xfId="0" quotePrefix="1" applyFont="1" applyBorder="1" applyAlignment="1" applyProtection="1">
      <alignment horizontal="center"/>
    </xf>
    <xf numFmtId="0" fontId="66" fillId="34" borderId="0" xfId="0" quotePrefix="1" applyFont="1" applyFill="1" applyBorder="1" applyAlignment="1" applyProtection="1">
      <alignment horizontal="center"/>
    </xf>
    <xf numFmtId="0" fontId="74" fillId="34" borderId="0" xfId="0" applyFont="1" applyFill="1" applyBorder="1" applyAlignment="1" applyProtection="1">
      <alignment horizontal="left" wrapText="1"/>
    </xf>
    <xf numFmtId="49" fontId="74" fillId="0" borderId="0" xfId="0" applyNumberFormat="1" applyFont="1" applyProtection="1"/>
    <xf numFmtId="0" fontId="74" fillId="34" borderId="0" xfId="0" applyFont="1" applyFill="1" applyAlignment="1" applyProtection="1">
      <alignment horizontal="center" shrinkToFit="1"/>
    </xf>
    <xf numFmtId="49" fontId="74" fillId="34" borderId="0" xfId="0" applyNumberFormat="1" applyFont="1" applyFill="1" applyAlignment="1" applyProtection="1">
      <alignment horizontal="right"/>
    </xf>
    <xf numFmtId="49" fontId="74" fillId="34" borderId="120" xfId="0" applyNumberFormat="1" applyFont="1" applyFill="1" applyBorder="1" applyProtection="1"/>
    <xf numFmtId="0" fontId="66" fillId="34" borderId="118" xfId="0" applyFont="1" applyFill="1" applyBorder="1" applyAlignment="1" applyProtection="1">
      <alignment horizontal="center" vertical="center"/>
    </xf>
    <xf numFmtId="0" fontId="66" fillId="34" borderId="120" xfId="0" applyFont="1" applyFill="1" applyBorder="1" applyAlignment="1" applyProtection="1">
      <alignment horizontal="center" vertical="center" wrapText="1"/>
    </xf>
    <xf numFmtId="0" fontId="66" fillId="34" borderId="121" xfId="0" applyFont="1" applyFill="1" applyBorder="1" applyAlignment="1" applyProtection="1">
      <alignment horizontal="center" vertical="center" wrapText="1"/>
    </xf>
    <xf numFmtId="0" fontId="66" fillId="34" borderId="99" xfId="0" applyFont="1" applyFill="1" applyBorder="1" applyAlignment="1" applyProtection="1">
      <alignment horizontal="center" vertical="center"/>
    </xf>
    <xf numFmtId="0" fontId="66" fillId="34" borderId="10" xfId="0" quotePrefix="1" applyFont="1" applyFill="1" applyBorder="1" applyAlignment="1" applyProtection="1">
      <alignment horizontal="center" vertical="center" wrapText="1"/>
    </xf>
    <xf numFmtId="0" fontId="66" fillId="34" borderId="100" xfId="0" quotePrefix="1" applyFont="1" applyFill="1" applyBorder="1" applyAlignment="1" applyProtection="1">
      <alignment horizontal="center" vertical="center" wrapText="1"/>
    </xf>
    <xf numFmtId="0" fontId="66" fillId="0" borderId="10" xfId="0" applyFont="1" applyFill="1" applyBorder="1" applyAlignment="1" applyProtection="1">
      <alignment horizontal="center"/>
    </xf>
    <xf numFmtId="49" fontId="74" fillId="34" borderId="0" xfId="0" applyNumberFormat="1" applyFont="1" applyFill="1" applyBorder="1" applyAlignment="1" applyProtection="1">
      <alignment horizontal="center"/>
    </xf>
    <xf numFmtId="0" fontId="74" fillId="34" borderId="0" xfId="0" applyFont="1" applyFill="1" applyBorder="1" applyAlignment="1" applyProtection="1">
      <alignment horizontal="left" indent="1"/>
    </xf>
    <xf numFmtId="0" fontId="66" fillId="34" borderId="0" xfId="0" quotePrefix="1" applyFont="1" applyFill="1" applyBorder="1" applyAlignment="1" applyProtection="1">
      <alignment horizontal="right"/>
    </xf>
    <xf numFmtId="49" fontId="25" fillId="34" borderId="0" xfId="0" applyNumberFormat="1" applyFont="1" applyFill="1" applyProtection="1"/>
    <xf numFmtId="49" fontId="25" fillId="0" borderId="0" xfId="0" applyNumberFormat="1" applyFont="1" applyProtection="1"/>
    <xf numFmtId="0" fontId="25" fillId="0" borderId="0" xfId="0" applyFont="1" applyBorder="1" applyAlignment="1" applyProtection="1">
      <alignment horizontal="left"/>
    </xf>
    <xf numFmtId="0" fontId="25" fillId="0" borderId="0" xfId="0" applyFont="1" applyBorder="1" applyAlignment="1" applyProtection="1">
      <alignment horizontal="right"/>
    </xf>
    <xf numFmtId="0" fontId="25" fillId="0" borderId="0" xfId="0" applyFont="1" applyFill="1" applyAlignment="1" applyProtection="1">
      <alignment horizontal="centerContinuous"/>
    </xf>
    <xf numFmtId="0" fontId="19" fillId="0" borderId="0" xfId="0" applyFont="1" applyProtection="1"/>
    <xf numFmtId="49" fontId="19" fillId="0" borderId="0" xfId="0" applyNumberFormat="1" applyFont="1" applyProtection="1"/>
    <xf numFmtId="49" fontId="74" fillId="34" borderId="0" xfId="0" quotePrefix="1" applyNumberFormat="1" applyFont="1" applyFill="1" applyAlignment="1" applyProtection="1">
      <alignment horizontal="center"/>
    </xf>
    <xf numFmtId="0" fontId="66" fillId="0" borderId="0" xfId="0" applyFont="1" applyAlignment="1" applyProtection="1">
      <alignment horizontal="left"/>
    </xf>
    <xf numFmtId="0" fontId="0" fillId="0" borderId="0" xfId="0" applyAlignment="1" applyProtection="1">
      <alignment wrapText="1"/>
    </xf>
    <xf numFmtId="0" fontId="74" fillId="34" borderId="130" xfId="0" quotePrefix="1" applyFont="1" applyFill="1" applyBorder="1" applyAlignment="1" applyProtection="1">
      <alignment horizontal="center"/>
    </xf>
    <xf numFmtId="0" fontId="25" fillId="34" borderId="120" xfId="0" applyFont="1" applyFill="1" applyBorder="1" applyProtection="1"/>
    <xf numFmtId="0" fontId="23" fillId="34" borderId="120" xfId="0" quotePrefix="1" applyFont="1" applyFill="1" applyBorder="1" applyAlignment="1" applyProtection="1">
      <alignment horizontal="center" vertical="top"/>
    </xf>
    <xf numFmtId="49" fontId="25" fillId="34" borderId="0" xfId="0" applyNumberFormat="1" applyFont="1" applyFill="1" applyAlignment="1" applyProtection="1">
      <alignment horizontal="centerContinuous"/>
    </xf>
    <xf numFmtId="49" fontId="25" fillId="34" borderId="0" xfId="0" applyNumberFormat="1" applyFont="1" applyFill="1" applyAlignment="1" applyProtection="1">
      <alignment horizontal="center"/>
    </xf>
    <xf numFmtId="173" fontId="24" fillId="34" borderId="0" xfId="0" quotePrefix="1" applyNumberFormat="1" applyFont="1" applyFill="1" applyBorder="1" applyAlignment="1" applyProtection="1">
      <alignment horizontal="center"/>
    </xf>
    <xf numFmtId="0" fontId="25" fillId="34" borderId="10" xfId="0" applyFont="1" applyFill="1" applyBorder="1" applyAlignment="1" applyProtection="1">
      <alignment horizontal="center"/>
    </xf>
    <xf numFmtId="3" fontId="25" fillId="34" borderId="100" xfId="0" quotePrefix="1" applyNumberFormat="1" applyFont="1" applyFill="1" applyBorder="1" applyAlignment="1" applyProtection="1">
      <alignment horizontal="center"/>
    </xf>
    <xf numFmtId="0" fontId="25" fillId="34" borderId="2" xfId="0" quotePrefix="1" applyFont="1" applyFill="1" applyBorder="1" applyAlignment="1" applyProtection="1">
      <alignment horizontal="center"/>
    </xf>
    <xf numFmtId="3" fontId="25" fillId="34" borderId="98" xfId="0" quotePrefix="1" applyNumberFormat="1" applyFont="1" applyFill="1" applyBorder="1" applyAlignment="1" applyProtection="1">
      <alignment horizontal="centerContinuous"/>
    </xf>
    <xf numFmtId="0" fontId="28" fillId="34" borderId="10" xfId="0" applyFont="1" applyFill="1" applyBorder="1" applyAlignment="1" applyProtection="1">
      <alignment horizontal="centerContinuous"/>
    </xf>
    <xf numFmtId="0" fontId="25" fillId="34" borderId="120" xfId="0" quotePrefix="1" applyFont="1" applyFill="1" applyBorder="1" applyAlignment="1" applyProtection="1">
      <alignment horizontal="center"/>
    </xf>
    <xf numFmtId="0" fontId="25" fillId="34" borderId="43" xfId="0" quotePrefix="1" applyFont="1" applyFill="1" applyBorder="1" applyAlignment="1" applyProtection="1">
      <alignment horizontal="left"/>
    </xf>
    <xf numFmtId="0" fontId="25" fillId="8" borderId="220" xfId="0" quotePrefix="1" applyFont="1" applyFill="1" applyBorder="1" applyAlignment="1" applyProtection="1">
      <alignment horizontal="center"/>
    </xf>
    <xf numFmtId="0" fontId="25" fillId="8" borderId="2" xfId="0" quotePrefix="1" applyFont="1" applyFill="1" applyBorder="1" applyAlignment="1" applyProtection="1">
      <alignment horizontal="center"/>
    </xf>
    <xf numFmtId="0" fontId="25" fillId="8" borderId="120" xfId="0" applyFont="1" applyFill="1" applyBorder="1" applyAlignment="1" applyProtection="1">
      <alignment horizontal="center"/>
    </xf>
    <xf numFmtId="3" fontId="25" fillId="34" borderId="0" xfId="0" applyNumberFormat="1" applyFont="1" applyFill="1" applyBorder="1" applyProtection="1"/>
    <xf numFmtId="0" fontId="25" fillId="34" borderId="57" xfId="0" applyFont="1" applyFill="1" applyBorder="1" applyAlignment="1" applyProtection="1">
      <alignment horizontal="center"/>
    </xf>
    <xf numFmtId="3" fontId="25" fillId="34" borderId="57" xfId="0" applyNumberFormat="1" applyFont="1" applyFill="1" applyBorder="1" applyProtection="1"/>
    <xf numFmtId="3" fontId="25" fillId="34" borderId="90" xfId="0" applyNumberFormat="1" applyFont="1" applyFill="1" applyBorder="1" applyProtection="1"/>
    <xf numFmtId="0" fontId="25" fillId="34" borderId="53" xfId="0" applyFont="1" applyFill="1" applyBorder="1" applyProtection="1"/>
    <xf numFmtId="0" fontId="25" fillId="34" borderId="60" xfId="0" applyFont="1" applyFill="1" applyBorder="1" applyAlignment="1" applyProtection="1">
      <alignment horizontal="center"/>
    </xf>
    <xf numFmtId="3" fontId="25" fillId="34" borderId="50" xfId="0" applyNumberFormat="1" applyFont="1" applyFill="1" applyBorder="1" applyProtection="1"/>
    <xf numFmtId="3" fontId="25" fillId="34" borderId="2" xfId="0" applyNumberFormat="1" applyFont="1" applyFill="1" applyBorder="1" applyProtection="1"/>
    <xf numFmtId="3" fontId="25" fillId="34" borderId="60" xfId="0" applyNumberFormat="1" applyFont="1" applyFill="1" applyBorder="1" applyProtection="1"/>
    <xf numFmtId="3" fontId="25" fillId="34" borderId="119" xfId="0" applyNumberFormat="1" applyFont="1" applyFill="1" applyBorder="1" applyProtection="1"/>
    <xf numFmtId="0" fontId="25" fillId="34" borderId="47" xfId="0" quotePrefix="1" applyFont="1" applyFill="1" applyBorder="1" applyAlignment="1" applyProtection="1">
      <alignment horizontal="left"/>
    </xf>
    <xf numFmtId="0" fontId="28" fillId="34" borderId="46" xfId="0" applyFont="1" applyFill="1" applyBorder="1" applyProtection="1"/>
    <xf numFmtId="0" fontId="25" fillId="34" borderId="61" xfId="0" applyFont="1" applyFill="1" applyBorder="1" applyAlignment="1" applyProtection="1">
      <alignment horizontal="center"/>
    </xf>
    <xf numFmtId="3" fontId="25" fillId="34" borderId="61" xfId="0" applyNumberFormat="1" applyFont="1" applyFill="1" applyBorder="1" applyProtection="1"/>
    <xf numFmtId="3" fontId="25" fillId="34" borderId="100" xfId="0" applyNumberFormat="1" applyFont="1" applyFill="1" applyBorder="1" applyProtection="1"/>
    <xf numFmtId="0" fontId="25" fillId="34" borderId="150" xfId="0" applyFont="1" applyFill="1" applyBorder="1" applyProtection="1"/>
    <xf numFmtId="3" fontId="25" fillId="34" borderId="147" xfId="0" applyNumberFormat="1" applyFont="1" applyFill="1" applyBorder="1" applyProtection="1"/>
    <xf numFmtId="0" fontId="25" fillId="34" borderId="125" xfId="0" applyFont="1" applyFill="1" applyBorder="1" applyProtection="1"/>
    <xf numFmtId="0" fontId="25" fillId="34" borderId="100" xfId="0" applyFont="1" applyFill="1" applyBorder="1" applyProtection="1"/>
    <xf numFmtId="0" fontId="25" fillId="8" borderId="10" xfId="0" applyFont="1" applyFill="1" applyBorder="1" applyProtection="1"/>
    <xf numFmtId="0" fontId="25" fillId="8" borderId="99" xfId="0" applyFont="1" applyFill="1" applyBorder="1" applyProtection="1"/>
    <xf numFmtId="170" fontId="25" fillId="35" borderId="10" xfId="177" applyNumberFormat="1" applyFont="1" applyFill="1" applyBorder="1" applyProtection="1"/>
    <xf numFmtId="0" fontId="25" fillId="8" borderId="121" xfId="0" applyFont="1" applyFill="1" applyBorder="1" applyAlignment="1" applyProtection="1">
      <alignment horizontal="center"/>
    </xf>
    <xf numFmtId="0" fontId="24" fillId="34" borderId="0" xfId="0" applyFont="1" applyFill="1" applyBorder="1" applyProtection="1"/>
    <xf numFmtId="0" fontId="25" fillId="0" borderId="0" xfId="0" applyFont="1" applyBorder="1" applyAlignment="1" applyProtection="1"/>
    <xf numFmtId="0" fontId="25" fillId="34" borderId="0" xfId="0" applyFont="1" applyFill="1" applyAlignment="1" applyProtection="1">
      <alignment horizontal="right"/>
    </xf>
    <xf numFmtId="0" fontId="25" fillId="0" borderId="0" xfId="0" applyFont="1" applyAlignment="1" applyProtection="1">
      <alignment horizontal="right"/>
    </xf>
    <xf numFmtId="0" fontId="74" fillId="34" borderId="167" xfId="0" applyFont="1" applyFill="1" applyBorder="1" applyAlignment="1" applyProtection="1">
      <alignment horizontal="left"/>
    </xf>
    <xf numFmtId="0" fontId="66" fillId="34" borderId="158" xfId="0" quotePrefix="1" applyFont="1" applyFill="1" applyBorder="1" applyAlignment="1" applyProtection="1">
      <alignment horizontal="center"/>
    </xf>
    <xf numFmtId="166" fontId="46" fillId="34" borderId="108" xfId="233" applyFont="1" applyFill="1" applyBorder="1" applyAlignment="1" applyProtection="1">
      <alignment horizontal="center" wrapText="1"/>
    </xf>
    <xf numFmtId="0" fontId="74" fillId="34" borderId="90" xfId="0" applyFont="1" applyFill="1" applyBorder="1" applyAlignment="1" applyProtection="1">
      <alignment horizontal="left"/>
    </xf>
    <xf numFmtId="0" fontId="66" fillId="34" borderId="84" xfId="0" quotePrefix="1" applyFont="1" applyFill="1" applyBorder="1" applyAlignment="1" applyProtection="1">
      <alignment horizontal="center"/>
    </xf>
    <xf numFmtId="0" fontId="74" fillId="34" borderId="77" xfId="0" quotePrefix="1" applyFont="1" applyFill="1" applyBorder="1" applyProtection="1"/>
    <xf numFmtId="0" fontId="74" fillId="34" borderId="50" xfId="0" applyFont="1" applyFill="1" applyBorder="1" applyAlignment="1" applyProtection="1">
      <alignment horizontal="left"/>
    </xf>
    <xf numFmtId="0" fontId="74" fillId="34" borderId="50" xfId="0" applyFont="1" applyFill="1" applyBorder="1" applyProtection="1"/>
    <xf numFmtId="0" fontId="74" fillId="34" borderId="168" xfId="0" applyFont="1" applyFill="1" applyBorder="1" applyProtection="1"/>
    <xf numFmtId="0" fontId="74" fillId="34" borderId="193" xfId="0" applyFont="1" applyFill="1" applyBorder="1" applyAlignment="1" applyProtection="1">
      <alignment horizontal="left"/>
    </xf>
    <xf numFmtId="0" fontId="74" fillId="34" borderId="95" xfId="0" applyFont="1" applyFill="1" applyBorder="1" applyAlignment="1" applyProtection="1">
      <alignment horizontal="left"/>
    </xf>
    <xf numFmtId="0" fontId="74" fillId="34" borderId="196" xfId="0" applyFont="1" applyFill="1" applyBorder="1" applyProtection="1"/>
    <xf numFmtId="0" fontId="74" fillId="34" borderId="15" xfId="0" applyFont="1" applyFill="1" applyBorder="1" applyProtection="1"/>
    <xf numFmtId="0" fontId="62" fillId="34" borderId="15" xfId="0" applyFont="1" applyFill="1" applyBorder="1" applyProtection="1"/>
    <xf numFmtId="0" fontId="74" fillId="34" borderId="195" xfId="0" applyFont="1" applyFill="1" applyBorder="1" applyAlignment="1" applyProtection="1">
      <alignment horizontal="left"/>
    </xf>
    <xf numFmtId="0" fontId="74" fillId="34" borderId="197" xfId="0" applyFont="1" applyFill="1" applyBorder="1" applyProtection="1"/>
    <xf numFmtId="0" fontId="112" fillId="34" borderId="191" xfId="0" applyFont="1" applyFill="1" applyBorder="1" applyProtection="1"/>
    <xf numFmtId="0" fontId="112" fillId="34" borderId="186" xfId="0" applyFont="1" applyFill="1" applyBorder="1" applyProtection="1"/>
    <xf numFmtId="0" fontId="112" fillId="34" borderId="174" xfId="0" applyFont="1" applyFill="1" applyBorder="1" applyProtection="1"/>
    <xf numFmtId="0" fontId="112" fillId="34" borderId="0" xfId="0" applyFont="1" applyFill="1" applyProtection="1"/>
    <xf numFmtId="0" fontId="112" fillId="34" borderId="180" xfId="0" applyFont="1" applyFill="1" applyBorder="1" applyProtection="1"/>
    <xf numFmtId="0" fontId="112" fillId="34" borderId="181" xfId="0" applyFont="1" applyFill="1" applyBorder="1" applyProtection="1"/>
    <xf numFmtId="0" fontId="66" fillId="34" borderId="54" xfId="0" applyFont="1" applyFill="1" applyBorder="1" applyProtection="1"/>
    <xf numFmtId="0" fontId="112" fillId="34" borderId="49" xfId="0" applyFont="1" applyFill="1" applyBorder="1" applyProtection="1"/>
    <xf numFmtId="0" fontId="112" fillId="34" borderId="57" xfId="0" applyFont="1" applyFill="1" applyBorder="1" applyProtection="1"/>
    <xf numFmtId="0" fontId="112" fillId="34" borderId="90" xfId="0" applyFont="1" applyFill="1" applyBorder="1" applyProtection="1"/>
    <xf numFmtId="43" fontId="112" fillId="34" borderId="90" xfId="177" applyFont="1" applyFill="1" applyBorder="1" applyProtection="1"/>
    <xf numFmtId="170" fontId="112" fillId="35" borderId="43" xfId="177" applyNumberFormat="1" applyFont="1" applyFill="1" applyBorder="1" applyProtection="1"/>
    <xf numFmtId="0" fontId="112" fillId="34" borderId="48" xfId="0" applyFont="1" applyFill="1" applyBorder="1" applyProtection="1"/>
    <xf numFmtId="170" fontId="112" fillId="35" borderId="44" xfId="177" applyNumberFormat="1" applyFont="1" applyFill="1" applyBorder="1" applyProtection="1"/>
    <xf numFmtId="0" fontId="66" fillId="34" borderId="34" xfId="0" applyFont="1" applyFill="1" applyBorder="1" applyProtection="1"/>
    <xf numFmtId="43" fontId="66" fillId="35" borderId="28" xfId="177" applyFont="1" applyFill="1" applyBorder="1" applyProtection="1"/>
    <xf numFmtId="170" fontId="66" fillId="35" borderId="28" xfId="0" applyNumberFormat="1" applyFont="1" applyFill="1" applyBorder="1" applyProtection="1"/>
    <xf numFmtId="0" fontId="112" fillId="34" borderId="187" xfId="0" applyFont="1" applyFill="1" applyBorder="1" applyProtection="1"/>
    <xf numFmtId="170" fontId="112" fillId="35" borderId="45" xfId="177" applyNumberFormat="1" applyFont="1" applyFill="1" applyBorder="1" applyProtection="1"/>
    <xf numFmtId="0" fontId="112" fillId="34" borderId="46" xfId="0" applyFont="1" applyFill="1" applyBorder="1" applyProtection="1"/>
    <xf numFmtId="170" fontId="112" fillId="35" borderId="47" xfId="177" applyNumberFormat="1" applyFont="1" applyFill="1" applyBorder="1" applyProtection="1"/>
    <xf numFmtId="43" fontId="112" fillId="0" borderId="60" xfId="177" applyFont="1" applyBorder="1" applyProtection="1">
      <protection locked="0"/>
    </xf>
    <xf numFmtId="0" fontId="112" fillId="0" borderId="60" xfId="0" applyFont="1" applyBorder="1" applyProtection="1">
      <protection locked="0"/>
    </xf>
    <xf numFmtId="43" fontId="112" fillId="0" borderId="0" xfId="177" applyFont="1" applyProtection="1">
      <protection locked="0"/>
    </xf>
    <xf numFmtId="0" fontId="112" fillId="0" borderId="59" xfId="0" applyFont="1" applyBorder="1" applyProtection="1">
      <protection locked="0"/>
    </xf>
    <xf numFmtId="0" fontId="112" fillId="0" borderId="61" xfId="0" applyFont="1" applyBorder="1" applyProtection="1">
      <protection locked="0"/>
    </xf>
    <xf numFmtId="0" fontId="112" fillId="0" borderId="82" xfId="0" applyFont="1" applyBorder="1" applyProtection="1">
      <protection locked="0"/>
    </xf>
    <xf numFmtId="43" fontId="112" fillId="0" borderId="59" xfId="177" applyFont="1" applyBorder="1" applyProtection="1">
      <protection locked="0"/>
    </xf>
    <xf numFmtId="43" fontId="112" fillId="0" borderId="61" xfId="177" applyFont="1" applyBorder="1" applyProtection="1">
      <protection locked="0"/>
    </xf>
    <xf numFmtId="43" fontId="112" fillId="0" borderId="82" xfId="177" applyFont="1" applyBorder="1" applyProtection="1">
      <protection locked="0"/>
    </xf>
    <xf numFmtId="0" fontId="66" fillId="29" borderId="60" xfId="0" applyFont="1" applyFill="1" applyBorder="1" applyAlignment="1" applyProtection="1">
      <alignment wrapText="1"/>
    </xf>
    <xf numFmtId="0" fontId="74" fillId="29" borderId="59" xfId="0" applyFont="1" applyFill="1" applyBorder="1" applyAlignment="1" applyProtection="1">
      <alignment wrapText="1"/>
    </xf>
    <xf numFmtId="170" fontId="74" fillId="33" borderId="191" xfId="177" applyNumberFormat="1" applyFont="1" applyFill="1" applyBorder="1" applyProtection="1"/>
    <xf numFmtId="170" fontId="74" fillId="33" borderId="189" xfId="177" applyNumberFormat="1" applyFont="1" applyFill="1" applyBorder="1" applyProtection="1"/>
    <xf numFmtId="0" fontId="74" fillId="29" borderId="0" xfId="0" applyFont="1" applyFill="1" applyBorder="1" applyAlignment="1" applyProtection="1">
      <alignment wrapText="1"/>
    </xf>
    <xf numFmtId="0" fontId="66" fillId="29" borderId="181" xfId="0" applyFont="1" applyFill="1" applyBorder="1" applyAlignment="1" applyProtection="1">
      <alignment horizontal="left" wrapText="1" indent="1"/>
    </xf>
    <xf numFmtId="0" fontId="66" fillId="29" borderId="54" xfId="0" applyFont="1" applyFill="1" applyBorder="1" applyAlignment="1" applyProtection="1">
      <alignment horizontal="left" wrapText="1" indent="1"/>
    </xf>
    <xf numFmtId="0" fontId="74" fillId="29" borderId="53" xfId="0" applyFont="1" applyFill="1" applyBorder="1" applyAlignment="1" applyProtection="1">
      <alignment horizontal="left" wrapText="1" indent="1"/>
    </xf>
    <xf numFmtId="170" fontId="66" fillId="37" borderId="191" xfId="177" applyNumberFormat="1" applyFont="1" applyFill="1" applyBorder="1" applyAlignment="1" applyProtection="1">
      <alignment horizontal="left" wrapText="1" indent="1"/>
    </xf>
    <xf numFmtId="170" fontId="66" fillId="37" borderId="189" xfId="177" applyNumberFormat="1" applyFont="1" applyFill="1" applyBorder="1" applyAlignment="1" applyProtection="1">
      <alignment horizontal="left" wrapText="1" indent="1"/>
    </xf>
    <xf numFmtId="170" fontId="74" fillId="26" borderId="163" xfId="177" applyNumberFormat="1" applyFont="1" applyFill="1" applyBorder="1" applyAlignment="1" applyProtection="1">
      <alignment horizontal="left"/>
    </xf>
    <xf numFmtId="170" fontId="74" fillId="26" borderId="75" xfId="177" applyNumberFormat="1" applyFont="1" applyFill="1" applyBorder="1" applyAlignment="1" applyProtection="1">
      <alignment horizontal="left"/>
    </xf>
    <xf numFmtId="170" fontId="66" fillId="28" borderId="189" xfId="177" applyNumberFormat="1" applyFont="1" applyFill="1" applyBorder="1" applyProtection="1"/>
    <xf numFmtId="170" fontId="74" fillId="26" borderId="45" xfId="177" applyNumberFormat="1" applyFont="1" applyFill="1" applyBorder="1" applyProtection="1"/>
    <xf numFmtId="170" fontId="74" fillId="26" borderId="74" xfId="177" applyNumberFormat="1" applyFont="1" applyFill="1" applyBorder="1" applyProtection="1"/>
    <xf numFmtId="170" fontId="74" fillId="26" borderId="43" xfId="177" applyNumberFormat="1" applyFont="1" applyFill="1" applyBorder="1" applyProtection="1"/>
    <xf numFmtId="170" fontId="74" fillId="26" borderId="72" xfId="177" applyNumberFormat="1" applyFont="1" applyFill="1" applyBorder="1" applyProtection="1"/>
    <xf numFmtId="170" fontId="74" fillId="26" borderId="199" xfId="177" applyNumberFormat="1" applyFont="1" applyFill="1" applyBorder="1" applyProtection="1"/>
    <xf numFmtId="170" fontId="74" fillId="26" borderId="198" xfId="177" applyNumberFormat="1" applyFont="1" applyFill="1" applyBorder="1" applyProtection="1"/>
    <xf numFmtId="170" fontId="74" fillId="26" borderId="71" xfId="177" applyNumberFormat="1" applyFont="1" applyFill="1" applyBorder="1" applyProtection="1"/>
    <xf numFmtId="170" fontId="74" fillId="28" borderId="120" xfId="177" applyNumberFormat="1" applyFont="1" applyFill="1" applyBorder="1" applyProtection="1"/>
    <xf numFmtId="170" fontId="74" fillId="28" borderId="189" xfId="177" applyNumberFormat="1" applyFont="1" applyFill="1" applyBorder="1" applyProtection="1"/>
    <xf numFmtId="170" fontId="66" fillId="35" borderId="28" xfId="177" applyNumberFormat="1" applyFont="1" applyFill="1" applyBorder="1" applyAlignment="1" applyProtection="1">
      <alignment wrapText="1"/>
    </xf>
    <xf numFmtId="170" fontId="89" fillId="0" borderId="189" xfId="177" applyNumberFormat="1" applyFont="1" applyBorder="1" applyProtection="1">
      <protection locked="0"/>
    </xf>
    <xf numFmtId="49" fontId="74" fillId="34" borderId="0" xfId="181" quotePrefix="1" applyNumberFormat="1" applyFont="1" applyFill="1" applyBorder="1" applyAlignment="1" applyProtection="1">
      <alignment horizontal="center"/>
    </xf>
    <xf numFmtId="49" fontId="99" fillId="34" borderId="0" xfId="181" applyNumberFormat="1" applyFont="1" applyFill="1" applyBorder="1" applyAlignment="1" applyProtection="1">
      <alignment horizontal="center"/>
    </xf>
    <xf numFmtId="0" fontId="61" fillId="26" borderId="13" xfId="0" applyFont="1" applyFill="1" applyBorder="1" applyAlignment="1" applyProtection="1">
      <alignment horizontal="center" vertical="center" wrapText="1"/>
    </xf>
    <xf numFmtId="0" fontId="61" fillId="26" borderId="98" xfId="0" applyFont="1" applyFill="1" applyBorder="1" applyAlignment="1" applyProtection="1">
      <alignment horizontal="center" vertical="center" wrapText="1"/>
    </xf>
    <xf numFmtId="0" fontId="61" fillId="26" borderId="100" xfId="0" applyFont="1" applyFill="1" applyBorder="1" applyAlignment="1" applyProtection="1">
      <alignment horizontal="center" vertical="center" wrapText="1"/>
    </xf>
    <xf numFmtId="0" fontId="63" fillId="26" borderId="13" xfId="0" applyFont="1" applyFill="1" applyBorder="1" applyAlignment="1" applyProtection="1">
      <alignment horizontal="center" vertical="center" wrapText="1"/>
    </xf>
    <xf numFmtId="0" fontId="63" fillId="26" borderId="98" xfId="0" applyFont="1" applyFill="1" applyBorder="1" applyAlignment="1" applyProtection="1">
      <alignment horizontal="center" vertical="center" wrapText="1"/>
    </xf>
    <xf numFmtId="0" fontId="74" fillId="34" borderId="160" xfId="181" applyFont="1" applyFill="1" applyBorder="1" applyProtection="1"/>
    <xf numFmtId="0" fontId="66" fillId="34" borderId="160" xfId="181" applyFont="1" applyFill="1" applyBorder="1" applyProtection="1"/>
    <xf numFmtId="0" fontId="74" fillId="34" borderId="67" xfId="181" applyFont="1" applyFill="1" applyBorder="1" applyProtection="1"/>
    <xf numFmtId="0" fontId="96" fillId="34" borderId="60" xfId="181" quotePrefix="1" applyFont="1" applyFill="1" applyBorder="1" applyAlignment="1" applyProtection="1">
      <alignment horizontal="left"/>
    </xf>
    <xf numFmtId="0" fontId="74" fillId="34" borderId="67" xfId="181" applyFont="1" applyFill="1" applyBorder="1" applyAlignment="1" applyProtection="1">
      <alignment vertical="center"/>
    </xf>
    <xf numFmtId="0" fontId="90" fillId="34" borderId="60" xfId="181" applyFont="1" applyFill="1" applyBorder="1" applyAlignment="1" applyProtection="1">
      <alignment horizontal="left" vertical="center"/>
    </xf>
    <xf numFmtId="0" fontId="74" fillId="34" borderId="60" xfId="181" applyFont="1" applyFill="1" applyBorder="1" applyAlignment="1" applyProtection="1">
      <alignment vertical="center"/>
    </xf>
    <xf numFmtId="0" fontId="74" fillId="34" borderId="145" xfId="181" applyFont="1" applyFill="1" applyBorder="1" applyAlignment="1" applyProtection="1">
      <alignment wrapText="1"/>
    </xf>
    <xf numFmtId="0" fontId="74" fillId="34" borderId="102" xfId="181" applyFont="1" applyFill="1" applyBorder="1" applyAlignment="1" applyProtection="1"/>
    <xf numFmtId="0" fontId="74" fillId="34" borderId="18" xfId="181" applyFont="1" applyFill="1" applyBorder="1" applyAlignment="1" applyProtection="1">
      <alignment vertical="center"/>
    </xf>
    <xf numFmtId="0" fontId="91" fillId="34" borderId="160" xfId="181" applyFont="1" applyFill="1" applyBorder="1" applyAlignment="1" applyProtection="1">
      <alignment vertical="center"/>
    </xf>
    <xf numFmtId="0" fontId="74" fillId="34" borderId="19" xfId="181" quotePrefix="1" applyFont="1" applyFill="1" applyBorder="1" applyAlignment="1" applyProtection="1">
      <alignment horizontal="left" vertical="center"/>
    </xf>
    <xf numFmtId="0" fontId="74" fillId="34" borderId="18" xfId="181" quotePrefix="1" applyFont="1" applyFill="1" applyBorder="1" applyAlignment="1" applyProtection="1">
      <alignment horizontal="left" vertical="center"/>
    </xf>
    <xf numFmtId="0" fontId="90" fillId="34" borderId="182" xfId="181" applyFont="1" applyFill="1" applyBorder="1" applyAlignment="1" applyProtection="1">
      <alignment vertical="center"/>
    </xf>
    <xf numFmtId="0" fontId="96" fillId="34" borderId="67" xfId="181" applyFont="1" applyFill="1" applyBorder="1" applyProtection="1"/>
    <xf numFmtId="0" fontId="66" fillId="34" borderId="67" xfId="181" applyFont="1" applyFill="1" applyBorder="1" applyProtection="1"/>
    <xf numFmtId="0" fontId="74" fillId="34" borderId="60" xfId="181" applyFont="1" applyFill="1" applyBorder="1" applyAlignment="1" applyProtection="1"/>
    <xf numFmtId="0" fontId="91" fillId="34" borderId="67" xfId="181" applyFont="1" applyFill="1" applyBorder="1" applyAlignment="1" applyProtection="1">
      <alignment vertical="center"/>
    </xf>
    <xf numFmtId="0" fontId="91" fillId="34" borderId="222" xfId="181" applyFont="1" applyFill="1" applyBorder="1" applyAlignment="1" applyProtection="1">
      <alignment horizontal="left" vertical="top"/>
    </xf>
    <xf numFmtId="0" fontId="90" fillId="34" borderId="221" xfId="181" applyFont="1" applyFill="1" applyBorder="1" applyAlignment="1" applyProtection="1">
      <alignment vertical="center"/>
    </xf>
    <xf numFmtId="0" fontId="74" fillId="34" borderId="122" xfId="181" applyFont="1" applyFill="1" applyBorder="1" applyAlignment="1" applyProtection="1">
      <alignment horizontal="left" vertical="center"/>
    </xf>
    <xf numFmtId="0" fontId="90" fillId="34" borderId="181" xfId="181" applyFont="1" applyFill="1" applyBorder="1" applyAlignment="1" applyProtection="1">
      <alignment vertical="center"/>
    </xf>
    <xf numFmtId="0" fontId="66" fillId="34" borderId="122" xfId="181" applyFont="1" applyFill="1" applyBorder="1" applyAlignment="1" applyProtection="1">
      <alignment vertical="center"/>
    </xf>
    <xf numFmtId="0" fontId="74" fillId="34" borderId="160" xfId="0" applyFont="1" applyFill="1" applyBorder="1" applyProtection="1"/>
    <xf numFmtId="0" fontId="66" fillId="34" borderId="18" xfId="181" applyFont="1" applyFill="1" applyBorder="1" applyAlignment="1" applyProtection="1">
      <alignment vertical="center"/>
    </xf>
    <xf numFmtId="0" fontId="90" fillId="34" borderId="7" xfId="181" applyFont="1" applyFill="1" applyBorder="1" applyAlignment="1" applyProtection="1">
      <alignment vertical="center"/>
    </xf>
    <xf numFmtId="0" fontId="66" fillId="34" borderId="96" xfId="181" quotePrefix="1" applyFont="1" applyFill="1" applyBorder="1" applyAlignment="1" applyProtection="1">
      <alignment vertical="center"/>
    </xf>
    <xf numFmtId="0" fontId="90" fillId="34" borderId="194" xfId="181" applyFont="1" applyFill="1" applyBorder="1" applyAlignment="1" applyProtection="1">
      <alignment vertical="center"/>
    </xf>
    <xf numFmtId="170" fontId="90" fillId="34" borderId="0" xfId="177" applyNumberFormat="1" applyFont="1" applyFill="1" applyBorder="1" applyProtection="1"/>
    <xf numFmtId="0" fontId="66" fillId="26" borderId="154" xfId="0" applyFont="1" applyFill="1" applyBorder="1" applyAlignment="1" applyProtection="1">
      <alignment horizontal="center" vertical="center" wrapText="1"/>
    </xf>
    <xf numFmtId="0" fontId="66" fillId="26" borderId="113" xfId="0" applyFont="1" applyFill="1" applyBorder="1" applyAlignment="1" applyProtection="1">
      <alignment horizontal="center" vertical="center" wrapText="1"/>
    </xf>
    <xf numFmtId="0" fontId="66" fillId="26" borderId="122" xfId="0" applyFont="1" applyFill="1" applyBorder="1" applyAlignment="1" applyProtection="1">
      <alignment horizontal="center" vertical="center" wrapText="1"/>
    </xf>
    <xf numFmtId="0" fontId="74" fillId="26" borderId="122" xfId="0" applyFont="1" applyFill="1" applyBorder="1" applyAlignment="1" applyProtection="1">
      <alignment horizontal="center" vertical="center" wrapText="1"/>
    </xf>
    <xf numFmtId="0" fontId="74" fillId="26" borderId="119" xfId="0" applyFont="1" applyFill="1" applyBorder="1" applyAlignment="1" applyProtection="1">
      <alignment horizontal="center" vertical="center" wrapText="1"/>
    </xf>
    <xf numFmtId="0" fontId="74" fillId="26" borderId="121" xfId="0" applyFont="1" applyFill="1" applyBorder="1" applyAlignment="1" applyProtection="1">
      <alignment horizontal="center" vertical="center" wrapText="1"/>
    </xf>
    <xf numFmtId="170" fontId="66" fillId="34" borderId="191" xfId="177" applyNumberFormat="1" applyFont="1" applyFill="1" applyBorder="1" applyAlignment="1" applyProtection="1">
      <alignment horizontal="center" wrapText="1"/>
    </xf>
    <xf numFmtId="170" fontId="66" fillId="34" borderId="189" xfId="177" applyNumberFormat="1" applyFont="1" applyFill="1" applyBorder="1" applyAlignment="1" applyProtection="1">
      <alignment horizontal="center" wrapText="1"/>
    </xf>
    <xf numFmtId="0" fontId="91" fillId="34" borderId="160" xfId="181" applyFont="1" applyFill="1" applyBorder="1" applyProtection="1"/>
    <xf numFmtId="0" fontId="74" fillId="34" borderId="19" xfId="181" applyFont="1" applyFill="1" applyBorder="1" applyProtection="1"/>
    <xf numFmtId="0" fontId="74" fillId="34" borderId="18" xfId="181" applyFont="1" applyFill="1" applyBorder="1" applyProtection="1"/>
    <xf numFmtId="0" fontId="74" fillId="34" borderId="67" xfId="181" quotePrefix="1" applyFont="1" applyFill="1" applyBorder="1" applyAlignment="1" applyProtection="1">
      <alignment horizontal="left" vertical="center"/>
    </xf>
    <xf numFmtId="0" fontId="74" fillId="34" borderId="92" xfId="181" quotePrefix="1" applyFont="1" applyFill="1" applyBorder="1" applyAlignment="1" applyProtection="1">
      <alignment horizontal="left" vertical="center"/>
    </xf>
    <xf numFmtId="0" fontId="74" fillId="34" borderId="61" xfId="181" applyFont="1" applyFill="1" applyBorder="1" applyAlignment="1" applyProtection="1">
      <alignment vertical="center"/>
    </xf>
    <xf numFmtId="0" fontId="74" fillId="34" borderId="122" xfId="181" quotePrefix="1" applyFont="1" applyFill="1" applyBorder="1" applyAlignment="1" applyProtection="1">
      <alignment horizontal="left" vertical="center"/>
    </xf>
    <xf numFmtId="0" fontId="91" fillId="34" borderId="181" xfId="181" applyFont="1" applyFill="1" applyBorder="1" applyAlignment="1" applyProtection="1">
      <alignment horizontal="left" vertical="top"/>
    </xf>
    <xf numFmtId="0" fontId="74" fillId="34" borderId="80" xfId="181" quotePrefix="1" applyFont="1" applyFill="1" applyBorder="1" applyAlignment="1" applyProtection="1">
      <alignment horizontal="left" vertical="center"/>
    </xf>
    <xf numFmtId="0" fontId="66" fillId="34" borderId="59" xfId="181" applyFont="1" applyFill="1" applyBorder="1" applyProtection="1"/>
    <xf numFmtId="0" fontId="89" fillId="34" borderId="59" xfId="181" applyFont="1" applyFill="1" applyBorder="1" applyAlignment="1" applyProtection="1">
      <alignment vertical="center"/>
    </xf>
    <xf numFmtId="0" fontId="91" fillId="34" borderId="8" xfId="181" applyFont="1" applyFill="1" applyBorder="1" applyAlignment="1" applyProtection="1">
      <alignment horizontal="left" wrapText="1"/>
    </xf>
    <xf numFmtId="0" fontId="74" fillId="34" borderId="83" xfId="181" applyFont="1" applyFill="1" applyBorder="1" applyProtection="1"/>
    <xf numFmtId="0" fontId="74" fillId="34" borderId="58" xfId="181" applyFont="1" applyFill="1" applyBorder="1" applyProtection="1"/>
    <xf numFmtId="0" fontId="74" fillId="34" borderId="96" xfId="181" quotePrefix="1" applyFont="1" applyFill="1" applyBorder="1" applyAlignment="1" applyProtection="1">
      <alignment horizontal="left" vertical="center"/>
    </xf>
    <xf numFmtId="0" fontId="91" fillId="34" borderId="97" xfId="181" applyFont="1" applyFill="1" applyBorder="1" applyAlignment="1" applyProtection="1">
      <alignment horizontal="left" vertical="top"/>
    </xf>
    <xf numFmtId="170" fontId="90" fillId="34" borderId="56" xfId="177" applyNumberFormat="1" applyFont="1" applyFill="1" applyBorder="1" applyAlignment="1" applyProtection="1">
      <alignment horizontal="center" vertical="center"/>
    </xf>
    <xf numFmtId="170" fontId="90" fillId="34" borderId="143" xfId="177" applyNumberFormat="1" applyFont="1" applyFill="1" applyBorder="1" applyAlignment="1" applyProtection="1">
      <alignment horizontal="center" vertical="center"/>
    </xf>
    <xf numFmtId="0" fontId="66" fillId="34" borderId="96" xfId="181" applyFont="1" applyFill="1" applyBorder="1" applyProtection="1"/>
    <xf numFmtId="0" fontId="90" fillId="34" borderId="97" xfId="181" applyFont="1" applyFill="1" applyBorder="1" applyProtection="1"/>
    <xf numFmtId="0" fontId="90" fillId="34" borderId="67" xfId="181" quotePrefix="1" applyFont="1" applyFill="1" applyBorder="1" applyAlignment="1" applyProtection="1">
      <alignment vertical="center"/>
    </xf>
    <xf numFmtId="0" fontId="90" fillId="34" borderId="92" xfId="181" quotePrefix="1" applyFont="1" applyFill="1" applyBorder="1" applyAlignment="1" applyProtection="1">
      <alignment vertical="center"/>
    </xf>
    <xf numFmtId="3" fontId="74" fillId="34" borderId="0" xfId="0" quotePrefix="1" applyNumberFormat="1" applyFont="1" applyFill="1" applyBorder="1" applyAlignment="1" applyProtection="1">
      <alignment horizontal="center"/>
    </xf>
    <xf numFmtId="166" fontId="74" fillId="34" borderId="0" xfId="230" applyFont="1" applyFill="1" applyProtection="1"/>
    <xf numFmtId="166" fontId="74" fillId="34" borderId="154" xfId="230" applyFont="1" applyFill="1" applyBorder="1" applyProtection="1"/>
    <xf numFmtId="166" fontId="74" fillId="34" borderId="155" xfId="230" applyFont="1" applyFill="1" applyBorder="1" applyProtection="1"/>
    <xf numFmtId="166" fontId="74" fillId="34" borderId="158" xfId="230" applyFont="1" applyFill="1" applyBorder="1" applyProtection="1"/>
    <xf numFmtId="0" fontId="66" fillId="26" borderId="100" xfId="0" applyFont="1" applyFill="1" applyBorder="1" applyAlignment="1" applyProtection="1">
      <alignment horizontal="center" vertical="center" wrapText="1"/>
    </xf>
    <xf numFmtId="0" fontId="66" fillId="26" borderId="220" xfId="0" applyFont="1" applyFill="1" applyBorder="1" applyAlignment="1" applyProtection="1">
      <alignment horizontal="center" vertical="center" wrapText="1"/>
    </xf>
    <xf numFmtId="0" fontId="66" fillId="26" borderId="221" xfId="0" applyFont="1" applyFill="1" applyBorder="1" applyAlignment="1" applyProtection="1">
      <alignment horizontal="center" vertical="center" wrapText="1"/>
    </xf>
    <xf numFmtId="0" fontId="66" fillId="26" borderId="106" xfId="0" applyFont="1" applyFill="1" applyBorder="1" applyAlignment="1" applyProtection="1">
      <alignment horizontal="center" vertical="center" wrapText="1"/>
    </xf>
    <xf numFmtId="166" fontId="66" fillId="34" borderId="14" xfId="230" applyFont="1" applyFill="1" applyBorder="1" applyProtection="1"/>
    <xf numFmtId="166" fontId="66" fillId="34" borderId="0" xfId="230" applyFont="1" applyFill="1" applyBorder="1" applyProtection="1"/>
    <xf numFmtId="166" fontId="66" fillId="34" borderId="6" xfId="230" applyFont="1" applyFill="1" applyBorder="1" applyProtection="1"/>
    <xf numFmtId="166" fontId="66" fillId="34" borderId="184" xfId="230" quotePrefix="1" applyFont="1" applyFill="1" applyBorder="1" applyAlignment="1" applyProtection="1">
      <alignment horizontal="center"/>
    </xf>
    <xf numFmtId="166" fontId="66" fillId="34" borderId="45" xfId="230" quotePrefix="1" applyFont="1" applyFill="1" applyBorder="1" applyAlignment="1" applyProtection="1">
      <alignment horizontal="center"/>
    </xf>
    <xf numFmtId="166" fontId="66" fillId="34" borderId="6" xfId="230" quotePrefix="1" applyFont="1" applyFill="1" applyBorder="1" applyAlignment="1" applyProtection="1">
      <alignment horizontal="center"/>
    </xf>
    <xf numFmtId="166" fontId="66" fillId="34" borderId="175" xfId="230" quotePrefix="1" applyFont="1" applyFill="1" applyBorder="1" applyAlignment="1" applyProtection="1">
      <alignment horizontal="center"/>
    </xf>
    <xf numFmtId="166" fontId="66" fillId="34" borderId="19" xfId="230" applyFont="1" applyFill="1" applyBorder="1" applyProtection="1"/>
    <xf numFmtId="166" fontId="74" fillId="34" borderId="3" xfId="230" applyFont="1" applyFill="1" applyBorder="1" applyProtection="1"/>
    <xf numFmtId="166" fontId="66" fillId="34" borderId="18" xfId="230" applyFont="1" applyFill="1" applyBorder="1" applyProtection="1"/>
    <xf numFmtId="166" fontId="74" fillId="34" borderId="8" xfId="230" applyFont="1" applyFill="1" applyBorder="1" applyProtection="1"/>
    <xf numFmtId="166" fontId="74" fillId="34" borderId="18" xfId="230" applyFont="1" applyFill="1" applyBorder="1" applyProtection="1"/>
    <xf numFmtId="166" fontId="74" fillId="34" borderId="8" xfId="230" quotePrefix="1" applyFont="1" applyFill="1" applyBorder="1" applyProtection="1"/>
    <xf numFmtId="166" fontId="74" fillId="34" borderId="144" xfId="230" applyFont="1" applyFill="1" applyBorder="1" applyProtection="1"/>
    <xf numFmtId="166" fontId="74" fillId="34" borderId="80" xfId="230" applyFont="1" applyFill="1" applyBorder="1" applyProtection="1"/>
    <xf numFmtId="166" fontId="74" fillId="34" borderId="67" xfId="230" applyFont="1" applyFill="1" applyBorder="1" applyProtection="1"/>
    <xf numFmtId="166" fontId="74" fillId="34" borderId="0" xfId="230" applyFont="1" applyFill="1" applyBorder="1" applyProtection="1"/>
    <xf numFmtId="166" fontId="74" fillId="34" borderId="6" xfId="230" applyFont="1" applyFill="1" applyBorder="1" applyProtection="1"/>
    <xf numFmtId="166" fontId="74" fillId="34" borderId="19" xfId="230" applyFont="1" applyFill="1" applyBorder="1" applyProtection="1"/>
    <xf numFmtId="166" fontId="74" fillId="34" borderId="11" xfId="230" applyFont="1" applyFill="1" applyBorder="1" applyProtection="1"/>
    <xf numFmtId="166" fontId="19" fillId="34" borderId="0" xfId="230" applyFont="1" applyFill="1" applyProtection="1"/>
    <xf numFmtId="0" fontId="61" fillId="26" borderId="113" xfId="0" applyFont="1" applyFill="1" applyBorder="1" applyAlignment="1" applyProtection="1">
      <alignment horizontal="center" vertical="center" wrapText="1"/>
    </xf>
    <xf numFmtId="0" fontId="61" fillId="26" borderId="10" xfId="0" applyFont="1" applyFill="1" applyBorder="1" applyAlignment="1" applyProtection="1">
      <alignment horizontal="center" vertical="center" wrapText="1"/>
    </xf>
    <xf numFmtId="0" fontId="74" fillId="34" borderId="14" xfId="0" applyFont="1" applyFill="1" applyBorder="1" applyProtection="1"/>
    <xf numFmtId="170" fontId="74" fillId="34" borderId="138" xfId="177" quotePrefix="1" applyNumberFormat="1" applyFont="1" applyFill="1" applyBorder="1" applyAlignment="1" applyProtection="1">
      <alignment horizontal="center"/>
    </xf>
    <xf numFmtId="170" fontId="74" fillId="34" borderId="142" xfId="177" quotePrefix="1" applyNumberFormat="1" applyFont="1" applyFill="1" applyBorder="1" applyAlignment="1" applyProtection="1">
      <alignment horizontal="center"/>
    </xf>
    <xf numFmtId="0" fontId="74" fillId="34" borderId="80" xfId="0" applyFont="1" applyFill="1" applyBorder="1" applyProtection="1"/>
    <xf numFmtId="170" fontId="74" fillId="34" borderId="30" xfId="177" quotePrefix="1" applyNumberFormat="1" applyFont="1" applyFill="1" applyBorder="1" applyAlignment="1" applyProtection="1">
      <alignment horizontal="center"/>
    </xf>
    <xf numFmtId="170" fontId="74" fillId="34" borderId="138" xfId="177" applyNumberFormat="1" applyFont="1" applyFill="1" applyBorder="1" applyProtection="1"/>
    <xf numFmtId="170" fontId="74" fillId="34" borderId="142" xfId="177" applyNumberFormat="1" applyFont="1" applyFill="1" applyBorder="1" applyProtection="1"/>
    <xf numFmtId="170" fontId="74" fillId="34" borderId="10" xfId="177" applyNumberFormat="1" applyFont="1" applyFill="1" applyBorder="1" applyProtection="1"/>
    <xf numFmtId="170" fontId="74" fillId="34" borderId="33" xfId="177" applyNumberFormat="1" applyFont="1" applyFill="1" applyBorder="1" applyProtection="1"/>
    <xf numFmtId="0" fontId="74" fillId="34" borderId="38" xfId="0" applyFont="1" applyFill="1" applyBorder="1" applyProtection="1"/>
    <xf numFmtId="0" fontId="74" fillId="34" borderId="116" xfId="0" applyFont="1" applyFill="1" applyBorder="1" applyProtection="1"/>
    <xf numFmtId="0" fontId="74" fillId="34" borderId="19" xfId="0" applyFont="1" applyFill="1" applyBorder="1" applyProtection="1"/>
    <xf numFmtId="0" fontId="74" fillId="34" borderId="3" xfId="0" applyFont="1" applyFill="1" applyBorder="1" applyProtection="1"/>
    <xf numFmtId="0" fontId="74" fillId="34" borderId="11" xfId="0" applyFont="1" applyFill="1" applyBorder="1" applyProtection="1"/>
    <xf numFmtId="0" fontId="74" fillId="34" borderId="92" xfId="0" applyFont="1" applyFill="1" applyBorder="1" applyProtection="1"/>
    <xf numFmtId="0" fontId="66" fillId="34" borderId="96" xfId="0" applyFont="1" applyFill="1" applyBorder="1" applyProtection="1"/>
    <xf numFmtId="0" fontId="74" fillId="34" borderId="97" xfId="0" applyFont="1" applyFill="1" applyBorder="1" applyProtection="1"/>
    <xf numFmtId="0" fontId="45" fillId="0" borderId="0" xfId="0" applyFont="1" applyFill="1" applyProtection="1"/>
    <xf numFmtId="173" fontId="66" fillId="34" borderId="0" xfId="175" applyNumberFormat="1" applyFont="1" applyFill="1" applyProtection="1"/>
    <xf numFmtId="0" fontId="66" fillId="34" borderId="0" xfId="0" quotePrefix="1" applyFont="1" applyFill="1" applyAlignment="1" applyProtection="1">
      <alignment horizontal="centerContinuous"/>
    </xf>
    <xf numFmtId="0" fontId="66" fillId="34" borderId="108" xfId="0" quotePrefix="1" applyFont="1" applyFill="1" applyBorder="1" applyAlignment="1" applyProtection="1">
      <alignment horizontal="centerContinuous"/>
    </xf>
    <xf numFmtId="0" fontId="74" fillId="34" borderId="49" xfId="0" applyFont="1" applyFill="1" applyBorder="1" applyAlignment="1" applyProtection="1">
      <alignment horizontal="centerContinuous"/>
    </xf>
    <xf numFmtId="0" fontId="19" fillId="34" borderId="49" xfId="0" applyFont="1" applyFill="1" applyBorder="1" applyProtection="1"/>
    <xf numFmtId="0" fontId="19" fillId="34" borderId="74" xfId="0" applyFont="1" applyFill="1" applyBorder="1" applyProtection="1"/>
    <xf numFmtId="0" fontId="66" fillId="34" borderId="77" xfId="0" quotePrefix="1" applyFont="1" applyFill="1" applyBorder="1" applyAlignment="1" applyProtection="1">
      <alignment horizontal="left"/>
    </xf>
    <xf numFmtId="0" fontId="74" fillId="34" borderId="43" xfId="0" applyFont="1" applyFill="1" applyBorder="1" applyAlignment="1" applyProtection="1">
      <alignment horizontal="centerContinuous"/>
    </xf>
    <xf numFmtId="0" fontId="74" fillId="34" borderId="43" xfId="0" applyFont="1" applyFill="1" applyBorder="1" applyAlignment="1" applyProtection="1">
      <alignment horizontal="left"/>
    </xf>
    <xf numFmtId="0" fontId="74" fillId="0" borderId="43" xfId="0" applyFont="1" applyFill="1" applyBorder="1" applyAlignment="1" applyProtection="1">
      <alignment horizontal="centerContinuous"/>
    </xf>
    <xf numFmtId="0" fontId="66" fillId="34" borderId="77" xfId="0" quotePrefix="1" applyFont="1" applyFill="1" applyBorder="1" applyAlignment="1" applyProtection="1">
      <alignment horizontal="centerContinuous"/>
    </xf>
    <xf numFmtId="0" fontId="66" fillId="34" borderId="77" xfId="0" quotePrefix="1" applyFont="1" applyFill="1" applyBorder="1" applyAlignment="1" applyProtection="1"/>
    <xf numFmtId="0" fontId="66" fillId="34" borderId="43" xfId="0" quotePrefix="1" applyFont="1" applyFill="1" applyBorder="1" applyAlignment="1" applyProtection="1"/>
    <xf numFmtId="0" fontId="66" fillId="34" borderId="77" xfId="0" applyFont="1" applyFill="1" applyBorder="1" applyProtection="1"/>
    <xf numFmtId="0" fontId="66" fillId="34" borderId="43" xfId="0" applyFont="1" applyFill="1" applyBorder="1" applyProtection="1"/>
    <xf numFmtId="0" fontId="74" fillId="34" borderId="56" xfId="0" applyFont="1" applyFill="1" applyBorder="1" applyProtection="1"/>
    <xf numFmtId="0" fontId="46" fillId="0" borderId="0" xfId="0" quotePrefix="1" applyNumberFormat="1" applyFont="1" applyFill="1" applyBorder="1" applyAlignment="1" applyProtection="1">
      <alignment horizontal="left"/>
      <protection locked="0"/>
    </xf>
    <xf numFmtId="0" fontId="74" fillId="26" borderId="10" xfId="0" applyFont="1" applyFill="1" applyBorder="1" applyAlignment="1" applyProtection="1">
      <alignment horizontal="center" vertical="center" wrapText="1"/>
      <protection locked="0"/>
    </xf>
    <xf numFmtId="49" fontId="90" fillId="0" borderId="28" xfId="181" applyNumberFormat="1" applyFont="1" applyFill="1" applyBorder="1" applyAlignment="1" applyProtection="1">
      <alignment horizontal="center"/>
      <protection locked="0"/>
    </xf>
    <xf numFmtId="49" fontId="19" fillId="34" borderId="0" xfId="0" applyNumberFormat="1" applyFont="1" applyFill="1" applyAlignment="1" applyProtection="1">
      <alignment horizontal="center"/>
    </xf>
    <xf numFmtId="0" fontId="19" fillId="34" borderId="0" xfId="0" applyFont="1" applyFill="1" applyAlignment="1" applyProtection="1">
      <alignment horizontal="center"/>
    </xf>
    <xf numFmtId="0" fontId="46" fillId="34" borderId="0" xfId="234" applyFont="1" applyFill="1" applyProtection="1"/>
    <xf numFmtId="173" fontId="24" fillId="34" borderId="98" xfId="0" applyNumberFormat="1" applyFont="1" applyFill="1" applyBorder="1" applyProtection="1"/>
    <xf numFmtId="0" fontId="46" fillId="34" borderId="62" xfId="0" applyFont="1" applyFill="1" applyBorder="1" applyAlignment="1" applyProtection="1">
      <alignment wrapText="1"/>
      <protection locked="0"/>
    </xf>
    <xf numFmtId="170" fontId="14" fillId="0" borderId="43" xfId="177" applyNumberFormat="1" applyFont="1" applyFill="1" applyBorder="1" applyProtection="1">
      <protection locked="0"/>
    </xf>
    <xf numFmtId="170" fontId="14" fillId="0" borderId="43" xfId="177" quotePrefix="1" applyNumberFormat="1" applyFont="1" applyFill="1" applyBorder="1" applyAlignment="1" applyProtection="1">
      <alignment horizontal="center"/>
      <protection locked="0"/>
    </xf>
    <xf numFmtId="170" fontId="14" fillId="0" borderId="43" xfId="177" quotePrefix="1" applyNumberFormat="1" applyFont="1" applyBorder="1" applyAlignment="1" applyProtection="1">
      <alignment horizontal="center"/>
      <protection locked="0"/>
    </xf>
    <xf numFmtId="170" fontId="14" fillId="0" borderId="47" xfId="177" applyNumberFormat="1" applyFont="1" applyFill="1" applyBorder="1" applyProtection="1">
      <protection locked="0"/>
    </xf>
    <xf numFmtId="170" fontId="14" fillId="0" borderId="47" xfId="177" quotePrefix="1" applyNumberFormat="1" applyFont="1" applyFill="1" applyBorder="1" applyAlignment="1" applyProtection="1">
      <alignment horizontal="center"/>
      <protection locked="0"/>
    </xf>
    <xf numFmtId="170" fontId="14" fillId="0" borderId="47" xfId="177" quotePrefix="1" applyNumberFormat="1" applyFont="1" applyBorder="1" applyAlignment="1" applyProtection="1">
      <alignment horizontal="center"/>
      <protection locked="0"/>
    </xf>
    <xf numFmtId="170" fontId="14" fillId="0" borderId="28" xfId="177" applyNumberFormat="1" applyFont="1" applyFill="1" applyBorder="1" applyProtection="1"/>
    <xf numFmtId="170" fontId="14" fillId="34" borderId="45" xfId="177" applyNumberFormat="1" applyFont="1" applyFill="1" applyBorder="1" applyProtection="1"/>
    <xf numFmtId="170" fontId="14" fillId="34" borderId="62" xfId="177" quotePrefix="1" applyNumberFormat="1" applyFont="1" applyFill="1" applyBorder="1" applyAlignment="1" applyProtection="1">
      <alignment horizontal="center"/>
    </xf>
    <xf numFmtId="170" fontId="14" fillId="34" borderId="73" xfId="177" quotePrefix="1" applyNumberFormat="1" applyFont="1" applyFill="1" applyBorder="1" applyAlignment="1" applyProtection="1">
      <alignment horizontal="center"/>
    </xf>
    <xf numFmtId="170" fontId="14" fillId="34" borderId="43" xfId="177" applyNumberFormat="1" applyFont="1" applyFill="1" applyBorder="1" applyProtection="1"/>
    <xf numFmtId="170" fontId="14" fillId="34" borderId="53" xfId="177" quotePrefix="1" applyNumberFormat="1" applyFont="1" applyFill="1" applyBorder="1" applyAlignment="1" applyProtection="1">
      <alignment horizontal="center"/>
    </xf>
    <xf numFmtId="170" fontId="14" fillId="0" borderId="44" xfId="177" applyNumberFormat="1" applyFont="1" applyFill="1" applyBorder="1" applyProtection="1">
      <protection locked="0"/>
    </xf>
    <xf numFmtId="170" fontId="14" fillId="0" borderId="184" xfId="177" applyNumberFormat="1" applyFont="1" applyFill="1" applyBorder="1" applyProtection="1">
      <protection locked="0"/>
    </xf>
    <xf numFmtId="170" fontId="14" fillId="0" borderId="6" xfId="177" applyNumberFormat="1" applyFont="1" applyFill="1" applyBorder="1" applyProtection="1">
      <protection locked="0"/>
    </xf>
    <xf numFmtId="170" fontId="14" fillId="0" borderId="28" xfId="177" applyNumberFormat="1" applyFont="1" applyFill="1" applyBorder="1" applyProtection="1">
      <protection locked="0"/>
    </xf>
    <xf numFmtId="170" fontId="14" fillId="0" borderId="64" xfId="177" applyNumberFormat="1" applyFont="1" applyFill="1" applyBorder="1" applyAlignment="1" applyProtection="1">
      <alignment horizontal="center"/>
      <protection locked="0"/>
    </xf>
    <xf numFmtId="170" fontId="14" fillId="0" borderId="65" xfId="177" applyNumberFormat="1" applyFont="1" applyFill="1" applyBorder="1" applyAlignment="1" applyProtection="1">
      <alignment horizontal="center"/>
      <protection locked="0"/>
    </xf>
    <xf numFmtId="170" fontId="14" fillId="0" borderId="10" xfId="177" applyNumberFormat="1" applyFont="1" applyBorder="1" applyAlignment="1" applyProtection="1">
      <alignment horizontal="center"/>
      <protection locked="0"/>
    </xf>
    <xf numFmtId="170" fontId="14" fillId="0" borderId="12" xfId="177" applyNumberFormat="1" applyFont="1" applyFill="1" applyBorder="1" applyAlignment="1" applyProtection="1">
      <alignment horizontal="center"/>
      <protection locked="0"/>
    </xf>
    <xf numFmtId="0" fontId="74" fillId="34" borderId="0" xfId="0" applyFont="1" applyFill="1" applyAlignment="1"/>
    <xf numFmtId="166" fontId="66" fillId="34" borderId="49" xfId="230" quotePrefix="1" applyFont="1" applyFill="1" applyBorder="1" applyAlignment="1" applyProtection="1">
      <alignment horizontal="center"/>
    </xf>
    <xf numFmtId="0" fontId="46" fillId="34" borderId="98" xfId="0" applyFont="1" applyFill="1" applyBorder="1" applyAlignment="1" applyProtection="1">
      <alignment horizontal="left"/>
      <protection locked="0"/>
    </xf>
    <xf numFmtId="0" fontId="74" fillId="34" borderId="0" xfId="0" applyFont="1" applyFill="1" applyBorder="1" applyProtection="1">
      <protection locked="0"/>
    </xf>
    <xf numFmtId="0" fontId="112" fillId="34" borderId="234" xfId="0" applyFont="1" applyFill="1" applyBorder="1" applyProtection="1"/>
    <xf numFmtId="0" fontId="74" fillId="34" borderId="0" xfId="180" applyNumberFormat="1" applyFont="1" applyFill="1" applyBorder="1" applyAlignment="1" applyProtection="1">
      <alignment horizontal="center"/>
      <protection locked="0"/>
    </xf>
    <xf numFmtId="0" fontId="74" fillId="34" borderId="240" xfId="180" applyNumberFormat="1" applyFont="1" applyFill="1" applyBorder="1" applyProtection="1"/>
    <xf numFmtId="0" fontId="74" fillId="34" borderId="240" xfId="180" applyNumberFormat="1" applyFont="1" applyFill="1" applyBorder="1" applyAlignment="1" applyProtection="1">
      <alignment horizontal="center"/>
    </xf>
    <xf numFmtId="0" fontId="74" fillId="0" borderId="244" xfId="0" applyNumberFormat="1" applyFont="1" applyBorder="1" applyProtection="1">
      <protection locked="0"/>
    </xf>
    <xf numFmtId="0" fontId="74" fillId="0" borderId="239" xfId="0" applyNumberFormat="1" applyFont="1" applyBorder="1" applyProtection="1">
      <protection locked="0"/>
    </xf>
    <xf numFmtId="0" fontId="74" fillId="34" borderId="238" xfId="180" applyNumberFormat="1" applyFont="1" applyFill="1" applyBorder="1" applyProtection="1"/>
    <xf numFmtId="0" fontId="74" fillId="34" borderId="119" xfId="0" applyNumberFormat="1" applyFont="1" applyFill="1" applyBorder="1" applyProtection="1">
      <protection locked="0"/>
    </xf>
    <xf numFmtId="0" fontId="74" fillId="34" borderId="98" xfId="0" applyNumberFormat="1" applyFont="1" applyFill="1" applyBorder="1" applyProtection="1">
      <protection locked="0"/>
    </xf>
    <xf numFmtId="173" fontId="66" fillId="34" borderId="98" xfId="180" applyNumberFormat="1" applyFont="1" applyFill="1" applyBorder="1" applyAlignment="1" applyProtection="1">
      <alignment horizontal="center"/>
    </xf>
    <xf numFmtId="0" fontId="66" fillId="34" borderId="62" xfId="180" applyNumberFormat="1" applyFont="1" applyFill="1" applyBorder="1" applyAlignment="1" applyProtection="1">
      <alignment horizontal="left"/>
    </xf>
    <xf numFmtId="0" fontId="25" fillId="34" borderId="59" xfId="0" applyNumberFormat="1" applyFont="1" applyFill="1" applyBorder="1" applyProtection="1"/>
    <xf numFmtId="0" fontId="74" fillId="34" borderId="53" xfId="180" applyNumberFormat="1" applyFont="1" applyFill="1" applyBorder="1" applyAlignment="1" applyProtection="1">
      <alignment horizontal="left"/>
    </xf>
    <xf numFmtId="0" fontId="74" fillId="34" borderId="53" xfId="180" applyNumberFormat="1" applyFont="1" applyFill="1" applyBorder="1" applyProtection="1"/>
    <xf numFmtId="0" fontId="74" fillId="34" borderId="53" xfId="180" applyNumberFormat="1" applyFont="1" applyFill="1" applyBorder="1" applyAlignment="1" applyProtection="1">
      <alignment horizontal="center"/>
    </xf>
    <xf numFmtId="0" fontId="74" fillId="34" borderId="57" xfId="180" applyNumberFormat="1" applyFont="1" applyFill="1" applyBorder="1" applyAlignment="1" applyProtection="1">
      <alignment horizontal="left"/>
    </xf>
    <xf numFmtId="0" fontId="66" fillId="34" borderId="245" xfId="180" applyNumberFormat="1" applyFont="1" applyFill="1" applyBorder="1" applyAlignment="1" applyProtection="1">
      <alignment horizontal="center"/>
    </xf>
    <xf numFmtId="0" fontId="74" fillId="34" borderId="238" xfId="180" applyNumberFormat="1" applyFont="1" applyFill="1" applyBorder="1" applyAlignment="1" applyProtection="1">
      <alignment horizontal="center"/>
    </xf>
    <xf numFmtId="0" fontId="66" fillId="34" borderId="235" xfId="180" applyNumberFormat="1" applyFont="1" applyFill="1" applyBorder="1" applyAlignment="1" applyProtection="1">
      <alignment horizontal="left"/>
    </xf>
    <xf numFmtId="0" fontId="74" fillId="34" borderId="205" xfId="180" applyNumberFormat="1" applyFont="1" applyFill="1" applyBorder="1" applyAlignment="1" applyProtection="1">
      <alignment horizontal="left"/>
    </xf>
    <xf numFmtId="0" fontId="66" fillId="34" borderId="245" xfId="180" applyNumberFormat="1" applyFont="1" applyFill="1" applyBorder="1" applyAlignment="1" applyProtection="1">
      <alignment horizontal="left"/>
    </xf>
    <xf numFmtId="0" fontId="74" fillId="34" borderId="238" xfId="0" applyNumberFormat="1" applyFont="1" applyFill="1" applyBorder="1" applyProtection="1"/>
    <xf numFmtId="0" fontId="74" fillId="34" borderId="60" xfId="0" applyNumberFormat="1" applyFont="1" applyFill="1" applyBorder="1" applyProtection="1"/>
    <xf numFmtId="0" fontId="74" fillId="34" borderId="60" xfId="0" quotePrefix="1" applyNumberFormat="1" applyFont="1" applyFill="1" applyBorder="1" applyAlignment="1" applyProtection="1">
      <alignment horizontal="left"/>
    </xf>
    <xf numFmtId="0" fontId="74" fillId="34" borderId="60" xfId="180" applyNumberFormat="1" applyFont="1" applyFill="1" applyBorder="1" applyAlignment="1" applyProtection="1">
      <alignment horizontal="left"/>
    </xf>
    <xf numFmtId="0" fontId="74" fillId="34" borderId="60" xfId="0" applyNumberFormat="1" applyFont="1" applyFill="1" applyBorder="1" applyAlignment="1" applyProtection="1">
      <alignment horizontal="left"/>
    </xf>
    <xf numFmtId="0" fontId="66" fillId="34" borderId="60" xfId="0" applyNumberFormat="1" applyFont="1" applyFill="1" applyBorder="1" applyAlignment="1" applyProtection="1">
      <alignment horizontal="left"/>
    </xf>
    <xf numFmtId="0" fontId="23" fillId="0" borderId="0" xfId="0" applyNumberFormat="1" applyFont="1" applyProtection="1"/>
    <xf numFmtId="0" fontId="66" fillId="34" borderId="53" xfId="0" applyFont="1" applyFill="1" applyBorder="1" applyProtection="1"/>
    <xf numFmtId="0" fontId="74" fillId="34" borderId="205" xfId="0" applyFont="1" applyFill="1" applyBorder="1" applyProtection="1"/>
    <xf numFmtId="0" fontId="74" fillId="34" borderId="98" xfId="0" quotePrefix="1" applyFont="1" applyFill="1" applyBorder="1" applyAlignment="1" applyProtection="1">
      <alignment horizontal="center"/>
    </xf>
    <xf numFmtId="0" fontId="74" fillId="34" borderId="60" xfId="0" quotePrefix="1" applyFont="1" applyFill="1" applyBorder="1" applyAlignment="1" applyProtection="1">
      <alignment horizontal="center"/>
    </xf>
    <xf numFmtId="0" fontId="74" fillId="34" borderId="2" xfId="0" applyFont="1" applyFill="1" applyBorder="1" applyProtection="1">
      <protection locked="0"/>
    </xf>
    <xf numFmtId="0" fontId="74" fillId="34" borderId="100" xfId="0" applyFont="1" applyFill="1" applyBorder="1" applyProtection="1">
      <protection locked="0"/>
    </xf>
    <xf numFmtId="0" fontId="74" fillId="34" borderId="60" xfId="13" applyFont="1" applyFill="1" applyBorder="1" applyProtection="1"/>
    <xf numFmtId="0" fontId="66" fillId="34" borderId="62" xfId="0" applyFont="1" applyFill="1" applyBorder="1" applyAlignment="1" applyProtection="1">
      <alignment horizontal="left"/>
    </xf>
    <xf numFmtId="0" fontId="66" fillId="34" borderId="233" xfId="13" applyFont="1" applyFill="1" applyBorder="1" applyAlignment="1" applyProtection="1"/>
    <xf numFmtId="0" fontId="74" fillId="34" borderId="238" xfId="13" applyFont="1" applyFill="1" applyBorder="1" applyProtection="1"/>
    <xf numFmtId="0" fontId="74" fillId="34" borderId="240" xfId="13" applyFont="1" applyFill="1" applyBorder="1" applyProtection="1"/>
    <xf numFmtId="0" fontId="74" fillId="34" borderId="53" xfId="13" applyFont="1" applyFill="1" applyBorder="1" applyProtection="1"/>
    <xf numFmtId="0" fontId="74" fillId="34" borderId="50" xfId="13" applyFont="1" applyFill="1" applyBorder="1" applyProtection="1"/>
    <xf numFmtId="0" fontId="74" fillId="34" borderId="53" xfId="13" applyFont="1" applyFill="1" applyBorder="1" applyAlignment="1" applyProtection="1"/>
    <xf numFmtId="0" fontId="74" fillId="34" borderId="235" xfId="13" applyFont="1" applyFill="1" applyBorder="1" applyAlignment="1" applyProtection="1"/>
    <xf numFmtId="0" fontId="74" fillId="34" borderId="2" xfId="13" applyFont="1" applyFill="1" applyBorder="1" applyProtection="1">
      <protection locked="0"/>
    </xf>
    <xf numFmtId="0" fontId="66" fillId="34" borderId="53" xfId="13" applyFont="1" applyFill="1" applyBorder="1" applyProtection="1"/>
    <xf numFmtId="0" fontId="74" fillId="34" borderId="205" xfId="13" applyFont="1" applyFill="1" applyBorder="1" applyProtection="1"/>
    <xf numFmtId="0" fontId="74" fillId="34" borderId="245" xfId="0" applyFont="1" applyFill="1" applyBorder="1" applyProtection="1"/>
    <xf numFmtId="0" fontId="74" fillId="34" borderId="238" xfId="0" applyFont="1" applyFill="1" applyBorder="1" applyProtection="1"/>
    <xf numFmtId="0" fontId="74" fillId="34" borderId="238" xfId="0" quotePrefix="1" applyFont="1" applyFill="1" applyBorder="1" applyAlignment="1" applyProtection="1">
      <alignment horizontal="center"/>
    </xf>
    <xf numFmtId="0" fontId="74" fillId="34" borderId="240" xfId="0" applyFont="1" applyFill="1" applyBorder="1" applyProtection="1"/>
    <xf numFmtId="0" fontId="74" fillId="34" borderId="235" xfId="0" applyFont="1" applyFill="1" applyBorder="1"/>
    <xf numFmtId="0" fontId="66" fillId="34" borderId="0" xfId="0" applyFont="1" applyFill="1" applyBorder="1" applyAlignment="1">
      <alignment horizontal="left"/>
    </xf>
    <xf numFmtId="0" fontId="66" fillId="34" borderId="0" xfId="0" applyFont="1" applyFill="1" applyAlignment="1">
      <alignment horizontal="left"/>
    </xf>
    <xf numFmtId="0" fontId="74" fillId="34" borderId="0" xfId="0" applyFont="1" applyFill="1" applyAlignment="1">
      <alignment horizontal="center"/>
    </xf>
    <xf numFmtId="0" fontId="74" fillId="34" borderId="0" xfId="0" applyFont="1" applyFill="1" applyBorder="1" applyAlignment="1" applyProtection="1">
      <alignment horizontal="center"/>
      <protection locked="0"/>
    </xf>
    <xf numFmtId="0" fontId="66" fillId="34" borderId="0" xfId="0" applyFont="1" applyFill="1" applyAlignment="1" applyProtection="1">
      <alignment horizontal="left"/>
    </xf>
    <xf numFmtId="0" fontId="66" fillId="34" borderId="0" xfId="0" applyFont="1" applyFill="1" applyBorder="1" applyAlignment="1" applyProtection="1">
      <alignment horizontal="left"/>
    </xf>
    <xf numFmtId="0" fontId="74" fillId="34" borderId="0" xfId="0" applyFont="1" applyFill="1" applyAlignment="1" applyProtection="1">
      <alignment horizontal="left"/>
    </xf>
    <xf numFmtId="0" fontId="66" fillId="34" borderId="98" xfId="0" applyFont="1" applyFill="1" applyBorder="1" applyAlignment="1" applyProtection="1">
      <alignment horizontal="center"/>
    </xf>
    <xf numFmtId="0" fontId="74" fillId="34" borderId="0" xfId="0" quotePrefix="1" applyFont="1" applyFill="1" applyAlignment="1" applyProtection="1">
      <alignment horizontal="center"/>
    </xf>
    <xf numFmtId="0" fontId="74" fillId="34" borderId="0" xfId="0" applyFont="1" applyFill="1" applyAlignment="1" applyProtection="1"/>
    <xf numFmtId="0" fontId="66" fillId="34" borderId="0" xfId="0" applyFont="1" applyFill="1" applyAlignment="1" applyProtection="1"/>
    <xf numFmtId="0" fontId="66" fillId="26" borderId="119" xfId="0" applyFont="1" applyFill="1" applyBorder="1" applyAlignment="1" applyProtection="1">
      <alignment horizontal="center" vertical="center" wrapText="1"/>
    </xf>
    <xf numFmtId="0" fontId="74" fillId="34" borderId="0" xfId="0" applyFont="1" applyFill="1" applyAlignment="1" applyProtection="1">
      <alignment horizontal="center"/>
    </xf>
    <xf numFmtId="0" fontId="66" fillId="26" borderId="118" xfId="0" applyFont="1" applyFill="1" applyBorder="1" applyAlignment="1" applyProtection="1">
      <alignment horizontal="center"/>
    </xf>
    <xf numFmtId="0" fontId="74" fillId="34" borderId="0" xfId="0" quotePrefix="1" applyFont="1" applyFill="1" applyBorder="1" applyAlignment="1">
      <alignment horizontal="center"/>
    </xf>
    <xf numFmtId="0" fontId="66" fillId="29" borderId="59" xfId="0" applyFont="1" applyFill="1" applyBorder="1" applyAlignment="1" applyProtection="1">
      <alignment wrapText="1"/>
    </xf>
    <xf numFmtId="170" fontId="74" fillId="34" borderId="49" xfId="177" applyNumberFormat="1" applyFont="1" applyFill="1" applyBorder="1" applyProtection="1"/>
    <xf numFmtId="170" fontId="74" fillId="34" borderId="74" xfId="177" applyNumberFormat="1" applyFont="1" applyFill="1" applyBorder="1" applyProtection="1"/>
    <xf numFmtId="0" fontId="74" fillId="29" borderId="60" xfId="0" applyFont="1" applyFill="1" applyBorder="1" applyAlignment="1" applyProtection="1">
      <alignment horizontal="left"/>
    </xf>
    <xf numFmtId="0" fontId="74" fillId="29" borderId="0" xfId="0" applyFont="1" applyFill="1" applyBorder="1" applyAlignment="1" applyProtection="1">
      <alignment horizontal="left"/>
    </xf>
    <xf numFmtId="0" fontId="74" fillId="26" borderId="181" xfId="0" applyFont="1" applyFill="1" applyBorder="1" applyProtection="1"/>
    <xf numFmtId="0" fontId="74" fillId="26" borderId="60" xfId="0" applyFont="1" applyFill="1" applyBorder="1" applyAlignment="1" applyProtection="1">
      <alignment horizontal="left" wrapText="1" indent="1"/>
    </xf>
    <xf numFmtId="0" fontId="74" fillId="26" borderId="60" xfId="0" applyFont="1" applyFill="1" applyBorder="1" applyAlignment="1" applyProtection="1">
      <alignment horizontal="left" wrapText="1"/>
    </xf>
    <xf numFmtId="0" fontId="74" fillId="26" borderId="0" xfId="0" applyFont="1" applyFill="1" applyBorder="1" applyAlignment="1" applyProtection="1">
      <alignment horizontal="left" wrapText="1"/>
    </xf>
    <xf numFmtId="0" fontId="74" fillId="34" borderId="43" xfId="0" applyFont="1" applyFill="1" applyBorder="1" applyAlignment="1" applyProtection="1">
      <alignment horizontal="left" wrapText="1"/>
    </xf>
    <xf numFmtId="0" fontId="74" fillId="26" borderId="60" xfId="0" applyFont="1" applyFill="1" applyBorder="1" applyAlignment="1" applyProtection="1">
      <alignment wrapText="1"/>
    </xf>
    <xf numFmtId="0" fontId="74" fillId="26" borderId="58" xfId="0" applyFont="1" applyFill="1" applyBorder="1" applyAlignment="1" applyProtection="1">
      <alignment wrapText="1"/>
    </xf>
    <xf numFmtId="0" fontId="74" fillId="26" borderId="50" xfId="0" applyFont="1" applyFill="1" applyBorder="1" applyAlignment="1" applyProtection="1">
      <alignment wrapText="1"/>
    </xf>
    <xf numFmtId="0" fontId="74" fillId="26" borderId="186" xfId="0" applyFont="1" applyFill="1" applyBorder="1" applyAlignment="1" applyProtection="1">
      <alignment wrapText="1"/>
    </xf>
    <xf numFmtId="0" fontId="66" fillId="26" borderId="59" xfId="0" applyFont="1" applyFill="1" applyBorder="1" applyProtection="1"/>
    <xf numFmtId="0" fontId="66" fillId="29" borderId="191" xfId="0" applyFont="1" applyFill="1" applyBorder="1" applyAlignment="1" applyProtection="1">
      <alignment wrapText="1"/>
    </xf>
    <xf numFmtId="0" fontId="66" fillId="29" borderId="48" xfId="0" applyFont="1" applyFill="1" applyBorder="1" applyAlignment="1" applyProtection="1">
      <alignment horizontal="left" wrapText="1" indent="1"/>
    </xf>
    <xf numFmtId="0" fontId="66" fillId="29" borderId="191" xfId="0" applyFont="1" applyFill="1" applyBorder="1" applyAlignment="1" applyProtection="1">
      <alignment horizontal="left"/>
    </xf>
    <xf numFmtId="0" fontId="74" fillId="26" borderId="0" xfId="0" applyFont="1" applyFill="1" applyBorder="1" applyAlignment="1" applyProtection="1">
      <alignment horizontal="left"/>
    </xf>
    <xf numFmtId="0" fontId="66" fillId="26" borderId="181" xfId="0" applyFont="1" applyFill="1" applyBorder="1" applyAlignment="1" applyProtection="1">
      <alignment horizontal="left"/>
    </xf>
    <xf numFmtId="0" fontId="66" fillId="26" borderId="59" xfId="0" applyFont="1" applyFill="1" applyBorder="1" applyAlignment="1" applyProtection="1">
      <alignment horizontal="left"/>
    </xf>
    <xf numFmtId="0" fontId="66" fillId="26" borderId="60" xfId="0" applyFont="1" applyFill="1" applyBorder="1" applyAlignment="1" applyProtection="1">
      <alignment horizontal="left"/>
    </xf>
    <xf numFmtId="0" fontId="66" fillId="26" borderId="181" xfId="0" applyFont="1" applyFill="1" applyBorder="1" applyAlignment="1" applyProtection="1">
      <alignment horizontal="left" wrapText="1"/>
    </xf>
    <xf numFmtId="0" fontId="66" fillId="26" borderId="0" xfId="0" applyFont="1" applyFill="1" applyBorder="1" applyAlignment="1" applyProtection="1">
      <alignment horizontal="left" wrapText="1"/>
    </xf>
    <xf numFmtId="0" fontId="66" fillId="26" borderId="2" xfId="0" applyFont="1" applyFill="1" applyBorder="1" applyAlignment="1" applyProtection="1">
      <alignment horizontal="left" wrapText="1"/>
    </xf>
    <xf numFmtId="0" fontId="66" fillId="26" borderId="191" xfId="0" applyFont="1" applyFill="1" applyBorder="1" applyAlignment="1" applyProtection="1">
      <alignment horizontal="left" wrapText="1"/>
    </xf>
    <xf numFmtId="0" fontId="74" fillId="0" borderId="0" xfId="0" applyFont="1" applyFill="1" applyBorder="1" applyAlignment="1" applyProtection="1">
      <alignment horizontal="left" wrapText="1"/>
      <protection locked="0"/>
    </xf>
    <xf numFmtId="0" fontId="74" fillId="0" borderId="60" xfId="0" applyFont="1" applyFill="1" applyBorder="1" applyAlignment="1" applyProtection="1">
      <alignment horizontal="left"/>
      <protection locked="0"/>
    </xf>
    <xf numFmtId="0" fontId="74" fillId="0" borderId="60" xfId="0" applyFont="1" applyFill="1" applyBorder="1" applyAlignment="1" applyProtection="1">
      <alignment wrapText="1"/>
      <protection locked="0"/>
    </xf>
    <xf numFmtId="0" fontId="66" fillId="26" borderId="61" xfId="0" applyFont="1" applyFill="1" applyBorder="1" applyAlignment="1" applyProtection="1">
      <alignment horizontal="left" wrapText="1"/>
    </xf>
    <xf numFmtId="0" fontId="66" fillId="26" borderId="186" xfId="0" applyFont="1" applyFill="1" applyBorder="1" applyAlignment="1" applyProtection="1">
      <alignment horizontal="left" wrapText="1"/>
    </xf>
    <xf numFmtId="0" fontId="66" fillId="26" borderId="59" xfId="0" applyFont="1" applyFill="1" applyBorder="1" applyAlignment="1" applyProtection="1">
      <alignment wrapText="1"/>
    </xf>
    <xf numFmtId="0" fontId="66" fillId="26" borderId="181" xfId="0" applyFont="1" applyFill="1" applyBorder="1" applyAlignment="1" applyProtection="1">
      <alignment wrapText="1"/>
    </xf>
    <xf numFmtId="0" fontId="66" fillId="26" borderId="186" xfId="0" applyFont="1" applyFill="1" applyBorder="1" applyAlignment="1" applyProtection="1">
      <alignment wrapText="1"/>
    </xf>
    <xf numFmtId="0" fontId="66" fillId="26" borderId="182" xfId="0" applyFont="1" applyFill="1" applyBorder="1" applyAlignment="1" applyProtection="1">
      <alignment wrapText="1"/>
    </xf>
    <xf numFmtId="0" fontId="74" fillId="26" borderId="100" xfId="0" applyFont="1" applyFill="1" applyBorder="1" applyAlignment="1" applyProtection="1">
      <alignment wrapText="1"/>
    </xf>
    <xf numFmtId="0" fontId="66" fillId="26" borderId="82" xfId="0" applyFont="1" applyFill="1" applyBorder="1" applyAlignment="1" applyProtection="1">
      <alignment wrapText="1"/>
    </xf>
    <xf numFmtId="0" fontId="66" fillId="34" borderId="98" xfId="0" applyFont="1" applyFill="1" applyBorder="1" applyAlignment="1" applyProtection="1">
      <alignment horizontal="left"/>
    </xf>
    <xf numFmtId="173" fontId="66" fillId="34" borderId="98" xfId="0" applyNumberFormat="1" applyFont="1" applyFill="1" applyBorder="1" applyAlignment="1" applyProtection="1">
      <alignment horizontal="left"/>
    </xf>
    <xf numFmtId="173" fontId="66" fillId="34" borderId="0" xfId="175" applyNumberFormat="1" applyFont="1" applyFill="1" applyAlignment="1" applyProtection="1">
      <alignment horizontal="left"/>
    </xf>
    <xf numFmtId="49" fontId="96" fillId="34" borderId="0" xfId="0" quotePrefix="1" applyNumberFormat="1" applyFont="1" applyFill="1" applyAlignment="1" applyProtection="1">
      <alignment horizontal="left"/>
    </xf>
    <xf numFmtId="166" fontId="74" fillId="34" borderId="161" xfId="233" applyFont="1" applyFill="1" applyBorder="1" applyAlignment="1" applyProtection="1">
      <alignment horizontal="center" wrapText="1"/>
    </xf>
    <xf numFmtId="0" fontId="66" fillId="26" borderId="95" xfId="0" applyFont="1" applyFill="1" applyBorder="1" applyAlignment="1" applyProtection="1">
      <alignment horizontal="left" vertical="center" wrapText="1"/>
    </xf>
    <xf numFmtId="0" fontId="66" fillId="26" borderId="112" xfId="0" applyFont="1" applyFill="1" applyBorder="1" applyAlignment="1" applyProtection="1">
      <alignment horizontal="left" vertical="center" wrapText="1"/>
    </xf>
    <xf numFmtId="0" fontId="66" fillId="26" borderId="103" xfId="0" applyFont="1" applyFill="1" applyBorder="1" applyAlignment="1" applyProtection="1">
      <alignment horizontal="center" wrapText="1"/>
    </xf>
    <xf numFmtId="0" fontId="66" fillId="26" borderId="166" xfId="0" applyFont="1" applyFill="1" applyBorder="1" applyAlignment="1" applyProtection="1">
      <alignment horizontal="center" wrapText="1"/>
    </xf>
    <xf numFmtId="0" fontId="66" fillId="26" borderId="181" xfId="0" applyFont="1" applyFill="1" applyBorder="1" applyAlignment="1" applyProtection="1">
      <alignment horizontal="center"/>
    </xf>
    <xf numFmtId="0" fontId="66" fillId="26" borderId="120" xfId="0" applyFont="1" applyFill="1" applyBorder="1" applyAlignment="1" applyProtection="1">
      <alignment horizontal="center"/>
    </xf>
    <xf numFmtId="0" fontId="66" fillId="26" borderId="159" xfId="0" applyFont="1" applyFill="1" applyBorder="1" applyAlignment="1" applyProtection="1">
      <alignment horizontal="center"/>
    </xf>
    <xf numFmtId="0" fontId="74" fillId="0" borderId="53" xfId="0" applyFont="1" applyFill="1" applyBorder="1" applyAlignment="1" applyProtection="1">
      <alignment wrapText="1"/>
      <protection locked="0"/>
    </xf>
    <xf numFmtId="0" fontId="74" fillId="0" borderId="62" xfId="0" applyFont="1" applyFill="1" applyBorder="1" applyAlignment="1" applyProtection="1">
      <alignment wrapText="1"/>
      <protection locked="0"/>
    </xf>
    <xf numFmtId="0" fontId="74" fillId="0" borderId="187" xfId="0" applyFont="1" applyFill="1" applyBorder="1" applyAlignment="1" applyProtection="1">
      <alignment wrapText="1"/>
      <protection locked="0"/>
    </xf>
    <xf numFmtId="0" fontId="66" fillId="0" borderId="118" xfId="0" applyFont="1" applyFill="1" applyBorder="1" applyAlignment="1" applyProtection="1">
      <alignment wrapText="1"/>
      <protection locked="0"/>
    </xf>
    <xf numFmtId="0" fontId="66" fillId="0" borderId="54" xfId="0" applyFont="1" applyFill="1" applyBorder="1" applyAlignment="1" applyProtection="1">
      <alignment wrapText="1"/>
      <protection locked="0"/>
    </xf>
    <xf numFmtId="0" fontId="66" fillId="0" borderId="53" xfId="0" applyFont="1" applyFill="1" applyBorder="1" applyAlignment="1" applyProtection="1">
      <alignment wrapText="1"/>
      <protection locked="0"/>
    </xf>
    <xf numFmtId="0" fontId="66" fillId="34" borderId="31" xfId="0" quotePrefix="1" applyFont="1" applyFill="1" applyBorder="1" applyProtection="1"/>
    <xf numFmtId="0" fontId="66" fillId="0" borderId="118" xfId="0" applyFont="1" applyFill="1" applyBorder="1" applyProtection="1">
      <protection locked="0"/>
    </xf>
    <xf numFmtId="0" fontId="74" fillId="0" borderId="62" xfId="0" applyFont="1" applyFill="1" applyBorder="1" applyProtection="1">
      <protection locked="0"/>
    </xf>
    <xf numFmtId="0" fontId="74" fillId="0" borderId="53" xfId="0" applyFont="1" applyFill="1" applyBorder="1" applyProtection="1">
      <protection locked="0"/>
    </xf>
    <xf numFmtId="0" fontId="74" fillId="0" borderId="125" xfId="0" applyFont="1" applyFill="1" applyBorder="1" applyAlignment="1" applyProtection="1">
      <alignment wrapText="1"/>
      <protection locked="0"/>
    </xf>
    <xf numFmtId="0" fontId="74" fillId="0" borderId="118" xfId="0" applyFont="1" applyFill="1" applyBorder="1" applyAlignment="1" applyProtection="1">
      <alignment wrapText="1"/>
      <protection locked="0"/>
    </xf>
    <xf numFmtId="0" fontId="74" fillId="0" borderId="139" xfId="0" applyFont="1" applyFill="1" applyBorder="1" applyAlignment="1" applyProtection="1">
      <alignment wrapText="1"/>
      <protection locked="0"/>
    </xf>
    <xf numFmtId="0" fontId="74" fillId="0" borderId="164" xfId="0" applyFont="1" applyFill="1" applyBorder="1" applyAlignment="1" applyProtection="1">
      <alignment wrapText="1"/>
      <protection locked="0"/>
    </xf>
    <xf numFmtId="0" fontId="74" fillId="0" borderId="125" xfId="0" applyFont="1" applyBorder="1" applyProtection="1">
      <protection locked="0"/>
    </xf>
    <xf numFmtId="0" fontId="74" fillId="0" borderId="125" xfId="0" applyNumberFormat="1" applyFont="1" applyFill="1" applyBorder="1" applyAlignment="1" applyProtection="1">
      <alignment horizontal="left"/>
      <protection locked="0"/>
    </xf>
    <xf numFmtId="0" fontId="74" fillId="0" borderId="48" xfId="0" applyFont="1" applyFill="1" applyBorder="1" applyAlignment="1" applyProtection="1">
      <alignment wrapText="1"/>
      <protection locked="0"/>
    </xf>
    <xf numFmtId="0" fontId="74" fillId="0" borderId="246" xfId="0" applyFont="1" applyFill="1" applyBorder="1" applyAlignment="1" applyProtection="1">
      <alignment wrapText="1"/>
      <protection locked="0"/>
    </xf>
    <xf numFmtId="0" fontId="66" fillId="26" borderId="34" xfId="0" applyFont="1" applyFill="1" applyBorder="1" applyAlignment="1" applyProtection="1">
      <alignment wrapText="1"/>
    </xf>
    <xf numFmtId="0" fontId="66" fillId="34" borderId="0" xfId="0" applyFont="1" applyFill="1" applyBorder="1" applyAlignment="1" applyProtection="1">
      <alignment wrapText="1"/>
    </xf>
    <xf numFmtId="170" fontId="74" fillId="34" borderId="0" xfId="176" applyNumberFormat="1" applyFont="1" applyFill="1" applyBorder="1" applyProtection="1"/>
    <xf numFmtId="44" fontId="66" fillId="34" borderId="184" xfId="215" applyFont="1" applyFill="1" applyBorder="1" applyAlignment="1" applyProtection="1">
      <alignment horizontal="center" wrapText="1"/>
    </xf>
    <xf numFmtId="0" fontId="74" fillId="34" borderId="191" xfId="0" applyFont="1" applyFill="1" applyBorder="1" applyProtection="1"/>
    <xf numFmtId="0" fontId="66" fillId="34" borderId="191" xfId="0" applyFont="1" applyFill="1" applyBorder="1" applyAlignment="1" applyProtection="1">
      <alignment horizontal="center" wrapText="1"/>
    </xf>
    <xf numFmtId="0" fontId="66" fillId="34" borderId="99" xfId="0" applyFont="1" applyFill="1" applyBorder="1" applyAlignment="1" applyProtection="1">
      <alignment horizontal="center"/>
    </xf>
    <xf numFmtId="0" fontId="66" fillId="34" borderId="100" xfId="0" applyFont="1" applyFill="1" applyBorder="1" applyAlignment="1" applyProtection="1">
      <alignment horizontal="center"/>
    </xf>
    <xf numFmtId="0" fontId="66" fillId="0" borderId="182" xfId="0" applyFont="1" applyFill="1" applyBorder="1" applyAlignment="1" applyProtection="1">
      <alignment horizontal="center" wrapText="1"/>
      <protection locked="0"/>
    </xf>
    <xf numFmtId="0" fontId="74" fillId="34" borderId="49" xfId="0" applyFont="1" applyFill="1" applyBorder="1" applyProtection="1"/>
    <xf numFmtId="0" fontId="74" fillId="0" borderId="43" xfId="0" applyFont="1" applyBorder="1" applyProtection="1">
      <protection locked="0"/>
    </xf>
    <xf numFmtId="0" fontId="74" fillId="0" borderId="44" xfId="0" applyFont="1" applyBorder="1" applyProtection="1">
      <protection locked="0"/>
    </xf>
    <xf numFmtId="0" fontId="74" fillId="0" borderId="28" xfId="0" applyFont="1" applyBorder="1" applyProtection="1">
      <protection locked="0"/>
    </xf>
    <xf numFmtId="0" fontId="66" fillId="0" borderId="0" xfId="0" applyFont="1" applyProtection="1">
      <protection locked="0"/>
    </xf>
    <xf numFmtId="0" fontId="74" fillId="0" borderId="184" xfId="0" applyFont="1" applyBorder="1" applyProtection="1">
      <protection locked="0"/>
    </xf>
    <xf numFmtId="0" fontId="74" fillId="34" borderId="62" xfId="0" applyFont="1" applyFill="1" applyBorder="1" applyProtection="1"/>
    <xf numFmtId="0" fontId="74" fillId="0" borderId="45" xfId="0" applyFont="1" applyBorder="1" applyProtection="1">
      <protection locked="0"/>
    </xf>
    <xf numFmtId="0" fontId="74" fillId="0" borderId="47" xfId="0" applyFont="1" applyBorder="1" applyProtection="1">
      <protection locked="0"/>
    </xf>
    <xf numFmtId="0" fontId="74" fillId="34" borderId="0" xfId="175" applyFont="1" applyFill="1" applyProtection="1"/>
    <xf numFmtId="166" fontId="74" fillId="34" borderId="185" xfId="233" applyFont="1" applyFill="1" applyBorder="1" applyAlignment="1" applyProtection="1">
      <alignment horizontal="center" wrapText="1"/>
    </xf>
    <xf numFmtId="0" fontId="66" fillId="26" borderId="95" xfId="0" applyFont="1" applyFill="1" applyBorder="1" applyProtection="1"/>
    <xf numFmtId="0" fontId="66" fillId="26" borderId="103" xfId="0" applyFont="1" applyFill="1" applyBorder="1" applyAlignment="1" applyProtection="1">
      <alignment horizontal="center"/>
    </xf>
    <xf numFmtId="0" fontId="66" fillId="26" borderId="156" xfId="0" applyFont="1" applyFill="1" applyBorder="1" applyAlignment="1" applyProtection="1">
      <alignment horizontal="center" wrapText="1"/>
    </xf>
    <xf numFmtId="0" fontId="66" fillId="26" borderId="98" xfId="0" applyFont="1" applyFill="1" applyBorder="1" applyProtection="1"/>
    <xf numFmtId="0" fontId="66" fillId="0" borderId="54" xfId="175" applyFont="1" applyFill="1" applyBorder="1" applyProtection="1">
      <protection locked="0"/>
    </xf>
    <xf numFmtId="0" fontId="74" fillId="0" borderId="53" xfId="175" applyFont="1" applyFill="1" applyBorder="1" applyAlignment="1" applyProtection="1">
      <alignment wrapText="1"/>
      <protection locked="0"/>
    </xf>
    <xf numFmtId="0" fontId="74" fillId="0" borderId="53" xfId="175" applyFont="1" applyFill="1" applyBorder="1" applyProtection="1">
      <protection locked="0"/>
    </xf>
    <xf numFmtId="0" fontId="74" fillId="0" borderId="53" xfId="175" applyFont="1" applyFill="1" applyBorder="1" applyAlignment="1" applyProtection="1">
      <alignment horizontal="left" indent="1"/>
      <protection locked="0"/>
    </xf>
    <xf numFmtId="0" fontId="74" fillId="0" borderId="62" xfId="175" applyFont="1" applyFill="1" applyBorder="1" applyAlignment="1" applyProtection="1">
      <alignment horizontal="left" indent="1"/>
      <protection locked="0"/>
    </xf>
    <xf numFmtId="0" fontId="74" fillId="0" borderId="53" xfId="175" quotePrefix="1" applyFont="1" applyFill="1" applyBorder="1" applyAlignment="1" applyProtection="1">
      <alignment horizontal="left" indent="1"/>
      <protection locked="0"/>
    </xf>
    <xf numFmtId="0" fontId="74" fillId="0" borderId="48" xfId="175" quotePrefix="1" applyFont="1" applyFill="1" applyBorder="1" applyAlignment="1" applyProtection="1">
      <alignment horizontal="left" indent="1"/>
      <protection locked="0"/>
    </xf>
    <xf numFmtId="0" fontId="74" fillId="0" borderId="46" xfId="175" applyFont="1" applyFill="1" applyBorder="1" applyAlignment="1" applyProtection="1">
      <alignment horizontal="left" indent="1"/>
      <protection locked="0"/>
    </xf>
    <xf numFmtId="0" fontId="74" fillId="34" borderId="125" xfId="175" applyFont="1" applyFill="1" applyBorder="1" applyProtection="1"/>
    <xf numFmtId="0" fontId="66" fillId="0" borderId="54" xfId="175" applyFont="1" applyFill="1" applyBorder="1" applyAlignment="1" applyProtection="1">
      <alignment horizontal="left"/>
      <protection locked="0"/>
    </xf>
    <xf numFmtId="0" fontId="74" fillId="0" borderId="48" xfId="175" applyFont="1" applyFill="1" applyBorder="1" applyProtection="1">
      <protection locked="0"/>
    </xf>
    <xf numFmtId="0" fontId="66" fillId="26" borderId="34" xfId="0" applyFont="1" applyFill="1" applyBorder="1" applyProtection="1"/>
    <xf numFmtId="0" fontId="74" fillId="0" borderId="54" xfId="175" applyFont="1" applyFill="1" applyBorder="1" applyProtection="1">
      <protection locked="0"/>
    </xf>
    <xf numFmtId="0" fontId="74" fillId="0" borderId="46" xfId="175" applyFont="1" applyFill="1" applyBorder="1" applyProtection="1">
      <protection locked="0"/>
    </xf>
    <xf numFmtId="0" fontId="74" fillId="0" borderId="125" xfId="175" applyFont="1" applyFill="1" applyBorder="1" applyProtection="1">
      <protection locked="0"/>
    </xf>
    <xf numFmtId="170" fontId="89" fillId="0" borderId="226" xfId="177" applyNumberFormat="1" applyFont="1" applyFill="1" applyBorder="1" applyProtection="1">
      <protection locked="0"/>
    </xf>
    <xf numFmtId="170" fontId="89" fillId="0" borderId="199" xfId="177" applyNumberFormat="1" applyFont="1" applyBorder="1" applyProtection="1">
      <protection locked="0"/>
    </xf>
    <xf numFmtId="170" fontId="74" fillId="0" borderId="207" xfId="177" applyNumberFormat="1" applyFont="1" applyFill="1" applyBorder="1" applyProtection="1">
      <protection locked="0"/>
    </xf>
    <xf numFmtId="170" fontId="74" fillId="0" borderId="200" xfId="177" applyNumberFormat="1" applyFont="1" applyBorder="1" applyProtection="1">
      <protection locked="0"/>
    </xf>
    <xf numFmtId="0" fontId="62" fillId="34" borderId="247" xfId="0" quotePrefix="1" applyFont="1" applyFill="1" applyBorder="1" applyAlignment="1" applyProtection="1">
      <alignment horizontal="left"/>
    </xf>
    <xf numFmtId="0" fontId="66" fillId="34" borderId="178" xfId="0" applyFont="1" applyFill="1" applyBorder="1" applyProtection="1"/>
    <xf numFmtId="0" fontId="74" fillId="34" borderId="224" xfId="0" quotePrefix="1" applyFont="1" applyFill="1" applyBorder="1" applyAlignment="1" applyProtection="1">
      <alignment horizontal="left"/>
    </xf>
    <xf numFmtId="0" fontId="83" fillId="34" borderId="0" xfId="0" applyFont="1" applyFill="1" applyBorder="1" applyAlignment="1">
      <alignment horizontal="left"/>
    </xf>
    <xf numFmtId="0" fontId="66" fillId="26" borderId="13" xfId="0" applyFont="1" applyFill="1" applyBorder="1" applyAlignment="1" applyProtection="1">
      <alignment horizontal="center" vertical="center" wrapText="1"/>
    </xf>
    <xf numFmtId="0" fontId="66" fillId="26" borderId="98" xfId="0" applyFont="1" applyFill="1" applyBorder="1" applyAlignment="1" applyProtection="1">
      <alignment horizontal="center" vertical="center" wrapText="1"/>
    </xf>
    <xf numFmtId="0" fontId="66" fillId="26" borderId="99" xfId="0" applyFont="1" applyFill="1" applyBorder="1" applyAlignment="1" applyProtection="1">
      <alignment horizontal="center" vertical="center" wrapText="1"/>
    </xf>
    <xf numFmtId="0" fontId="66" fillId="26" borderId="123" xfId="0" applyFont="1" applyFill="1" applyBorder="1" applyAlignment="1" applyProtection="1">
      <alignment horizontal="center" vertical="center" wrapText="1"/>
    </xf>
    <xf numFmtId="0" fontId="74" fillId="26" borderId="13" xfId="0" applyFont="1" applyFill="1" applyBorder="1" applyAlignment="1" applyProtection="1">
      <alignment horizontal="center" vertical="center" wrapText="1"/>
    </xf>
    <xf numFmtId="0" fontId="74" fillId="26" borderId="100" xfId="0" applyFont="1" applyFill="1" applyBorder="1" applyAlignment="1" applyProtection="1">
      <alignment horizontal="center" vertical="center" wrapText="1"/>
    </xf>
    <xf numFmtId="170" fontId="74" fillId="26" borderId="10" xfId="177" applyNumberFormat="1" applyFont="1" applyFill="1" applyBorder="1" applyAlignment="1" applyProtection="1">
      <alignment horizontal="center" vertical="center" wrapText="1"/>
    </xf>
    <xf numFmtId="170" fontId="74" fillId="26" borderId="123" xfId="177" applyNumberFormat="1" applyFont="1" applyFill="1" applyBorder="1" applyAlignment="1" applyProtection="1">
      <alignment horizontal="center" vertical="center" wrapText="1"/>
    </xf>
    <xf numFmtId="170" fontId="74" fillId="28" borderId="123" xfId="177" applyNumberFormat="1" applyFont="1" applyFill="1" applyBorder="1" applyProtection="1"/>
    <xf numFmtId="170" fontId="74" fillId="26" borderId="33" xfId="177" applyNumberFormat="1" applyFont="1" applyFill="1" applyBorder="1" applyAlignment="1" applyProtection="1">
      <alignment horizontal="center" vertical="center" wrapText="1"/>
    </xf>
    <xf numFmtId="0" fontId="74" fillId="26" borderId="181" xfId="0" applyFont="1" applyFill="1" applyBorder="1" applyAlignment="1" applyProtection="1">
      <alignment horizontal="center" vertical="center" wrapText="1"/>
    </xf>
    <xf numFmtId="0" fontId="74" fillId="26" borderId="182" xfId="0" applyFont="1" applyFill="1" applyBorder="1" applyAlignment="1" applyProtection="1">
      <alignment horizontal="center" vertical="center" wrapText="1"/>
    </xf>
    <xf numFmtId="170" fontId="74" fillId="26" borderId="120" xfId="177" applyNumberFormat="1" applyFont="1" applyFill="1" applyBorder="1" applyAlignment="1" applyProtection="1">
      <alignment horizontal="center" vertical="center" wrapText="1"/>
    </xf>
    <xf numFmtId="170" fontId="66" fillId="28" borderId="28" xfId="177" applyNumberFormat="1" applyFont="1" applyFill="1" applyBorder="1" applyProtection="1"/>
    <xf numFmtId="170" fontId="66" fillId="28" borderId="12" xfId="177" applyNumberFormat="1" applyFont="1" applyFill="1" applyBorder="1" applyProtection="1"/>
    <xf numFmtId="3" fontId="66" fillId="34" borderId="0" xfId="0" applyNumberFormat="1" applyFont="1" applyFill="1" applyBorder="1" applyAlignment="1" applyProtection="1">
      <alignment horizontal="center"/>
    </xf>
    <xf numFmtId="0" fontId="74" fillId="34" borderId="0" xfId="0" applyFont="1" applyFill="1" applyAlignment="1">
      <alignment horizontal="center"/>
    </xf>
    <xf numFmtId="0" fontId="66" fillId="34" borderId="0" xfId="0" applyFont="1" applyFill="1" applyBorder="1" applyAlignment="1">
      <alignment horizontal="left"/>
    </xf>
    <xf numFmtId="0" fontId="66" fillId="34" borderId="0" xfId="0" applyFont="1" applyFill="1" applyAlignment="1" applyProtection="1">
      <alignment horizontal="left"/>
    </xf>
    <xf numFmtId="0" fontId="66" fillId="34" borderId="0" xfId="0" applyFont="1" applyFill="1" applyBorder="1" applyAlignment="1" applyProtection="1">
      <alignment horizontal="left"/>
    </xf>
    <xf numFmtId="0" fontId="66" fillId="34" borderId="0" xfId="0" applyFont="1" applyFill="1" applyAlignment="1" applyProtection="1">
      <alignment horizontal="center"/>
    </xf>
    <xf numFmtId="0" fontId="74" fillId="34" borderId="0" xfId="0" applyFont="1" applyFill="1" applyAlignment="1" applyProtection="1">
      <alignment horizontal="left"/>
    </xf>
    <xf numFmtId="0" fontId="94" fillId="34" borderId="0" xfId="0" applyFont="1" applyFill="1" applyAlignment="1" applyProtection="1">
      <alignment horizontal="center"/>
    </xf>
    <xf numFmtId="0" fontId="74" fillId="34" borderId="0" xfId="0" quotePrefix="1" applyFont="1" applyFill="1" applyAlignment="1">
      <alignment horizontal="center"/>
    </xf>
    <xf numFmtId="0" fontId="74" fillId="34" borderId="0" xfId="0" quotePrefix="1" applyFont="1" applyFill="1" applyBorder="1" applyAlignment="1">
      <alignment horizontal="center"/>
    </xf>
    <xf numFmtId="0" fontId="94" fillId="34" borderId="0" xfId="0" applyFont="1" applyFill="1" applyAlignment="1">
      <alignment horizontal="center"/>
    </xf>
    <xf numFmtId="0" fontId="66" fillId="34" borderId="0" xfId="0" applyFont="1" applyFill="1" applyAlignment="1">
      <alignment horizontal="left"/>
    </xf>
    <xf numFmtId="0" fontId="74" fillId="34" borderId="0" xfId="0" applyFont="1" applyFill="1" applyAlignment="1" applyProtection="1"/>
    <xf numFmtId="0" fontId="24" fillId="34" borderId="0" xfId="0" applyFont="1" applyFill="1" applyAlignment="1" applyProtection="1"/>
    <xf numFmtId="0" fontId="25" fillId="34" borderId="0" xfId="0" applyFont="1" applyFill="1" applyAlignment="1" applyProtection="1"/>
    <xf numFmtId="0" fontId="66" fillId="34" borderId="0" xfId="0" applyFont="1" applyFill="1" applyAlignment="1" applyProtection="1"/>
    <xf numFmtId="0" fontId="74" fillId="34" borderId="0" xfId="0" applyFont="1" applyFill="1" applyAlignment="1" applyProtection="1">
      <alignment horizontal="center"/>
    </xf>
    <xf numFmtId="0" fontId="74" fillId="34" borderId="248" xfId="0" applyFont="1" applyFill="1" applyBorder="1"/>
    <xf numFmtId="0" fontId="83" fillId="34" borderId="0" xfId="180" applyFont="1" applyFill="1" applyBorder="1" applyAlignment="1"/>
    <xf numFmtId="0" fontId="93" fillId="34" borderId="0" xfId="0" quotePrefix="1" applyFont="1" applyFill="1" applyBorder="1" applyAlignment="1">
      <alignment horizontal="center"/>
    </xf>
    <xf numFmtId="0" fontId="74" fillId="34" borderId="0" xfId="0" applyFont="1" applyFill="1" applyAlignment="1">
      <alignment horizontal="center"/>
    </xf>
    <xf numFmtId="0" fontId="66" fillId="34" borderId="0" xfId="0" applyFont="1" applyFill="1" applyAlignment="1" applyProtection="1">
      <alignment horizontal="left"/>
    </xf>
    <xf numFmtId="0" fontId="66" fillId="34" borderId="0" xfId="0" applyFont="1" applyFill="1" applyBorder="1" applyAlignment="1" applyProtection="1">
      <alignment horizontal="left"/>
    </xf>
    <xf numFmtId="0" fontId="66" fillId="34" borderId="0" xfId="0" applyFont="1" applyFill="1" applyAlignment="1" applyProtection="1">
      <alignment horizontal="center"/>
    </xf>
    <xf numFmtId="0" fontId="74" fillId="34" borderId="0" xfId="0" applyFont="1" applyFill="1" applyAlignment="1" applyProtection="1">
      <alignment horizontal="left"/>
    </xf>
    <xf numFmtId="0" fontId="74" fillId="34" borderId="0" xfId="0" quotePrefix="1" applyFont="1" applyFill="1" applyAlignment="1" applyProtection="1">
      <alignment horizontal="center"/>
    </xf>
    <xf numFmtId="0" fontId="74" fillId="34" borderId="0" xfId="0" quotePrefix="1" applyFont="1" applyFill="1" applyBorder="1" applyAlignment="1">
      <alignment horizontal="center"/>
    </xf>
    <xf numFmtId="0" fontId="74" fillId="34" borderId="0" xfId="0" applyFont="1" applyFill="1" applyAlignment="1" applyProtection="1"/>
    <xf numFmtId="0" fontId="99" fillId="34" borderId="0" xfId="0" applyFont="1" applyFill="1" applyBorder="1" applyAlignment="1" applyProtection="1">
      <alignment horizontal="center"/>
    </xf>
    <xf numFmtId="0" fontId="66" fillId="34" borderId="0" xfId="0" applyFont="1" applyFill="1" applyAlignment="1" applyProtection="1"/>
    <xf numFmtId="0" fontId="74" fillId="34" borderId="0" xfId="0" applyFont="1" applyFill="1" applyAlignment="1" applyProtection="1">
      <alignment horizontal="center"/>
    </xf>
    <xf numFmtId="0" fontId="66" fillId="34" borderId="0" xfId="0" quotePrefix="1" applyFont="1" applyFill="1" applyAlignment="1" applyProtection="1">
      <alignment horizontal="center"/>
    </xf>
    <xf numFmtId="0" fontId="74" fillId="34" borderId="209" xfId="0" applyFont="1" applyFill="1" applyBorder="1" applyAlignment="1">
      <alignment horizontal="center"/>
    </xf>
    <xf numFmtId="0" fontId="71" fillId="34" borderId="249" xfId="179" applyFill="1" applyBorder="1"/>
    <xf numFmtId="0" fontId="93" fillId="34" borderId="0" xfId="0" applyFont="1" applyFill="1" applyBorder="1" applyAlignment="1" applyProtection="1">
      <alignment horizontal="centerContinuous"/>
    </xf>
    <xf numFmtId="0" fontId="83" fillId="34" borderId="0" xfId="180" applyFont="1" applyFill="1" applyBorder="1" applyAlignment="1" applyProtection="1"/>
    <xf numFmtId="0" fontId="83" fillId="34" borderId="0" xfId="0" applyFont="1" applyFill="1" applyBorder="1"/>
    <xf numFmtId="0" fontId="93" fillId="34" borderId="0" xfId="0" applyFont="1" applyFill="1" applyBorder="1"/>
    <xf numFmtId="0" fontId="83" fillId="34" borderId="0" xfId="180" applyNumberFormat="1" applyFont="1" applyFill="1" applyBorder="1" applyAlignment="1" applyProtection="1"/>
    <xf numFmtId="0" fontId="93" fillId="34" borderId="0" xfId="180" applyNumberFormat="1" applyFont="1" applyFill="1" applyBorder="1" applyAlignment="1" applyProtection="1"/>
    <xf numFmtId="0" fontId="74" fillId="34" borderId="0" xfId="180" applyNumberFormat="1" applyFont="1" applyFill="1" applyBorder="1" applyAlignment="1" applyProtection="1"/>
    <xf numFmtId="0" fontId="66" fillId="34" borderId="0" xfId="0" applyNumberFormat="1" applyFont="1" applyFill="1" applyProtection="1"/>
    <xf numFmtId="0" fontId="93" fillId="34" borderId="0" xfId="180" applyFont="1" applyFill="1" applyBorder="1" applyAlignment="1" applyProtection="1"/>
    <xf numFmtId="0" fontId="74" fillId="34" borderId="0" xfId="180" applyFont="1" applyFill="1" applyBorder="1" applyAlignment="1" applyProtection="1"/>
    <xf numFmtId="0" fontId="83" fillId="34" borderId="0" xfId="0" applyFont="1" applyFill="1" applyBorder="1" applyProtection="1"/>
    <xf numFmtId="0" fontId="93" fillId="34" borderId="0" xfId="0" applyFont="1" applyFill="1" applyBorder="1" applyProtection="1"/>
    <xf numFmtId="0" fontId="83" fillId="34" borderId="0" xfId="0" applyFont="1" applyFill="1" applyBorder="1" applyAlignment="1" applyProtection="1">
      <alignment horizontal="left"/>
    </xf>
    <xf numFmtId="49" fontId="83" fillId="34" borderId="0" xfId="0" applyNumberFormat="1" applyFont="1" applyFill="1" applyBorder="1" applyAlignment="1">
      <alignment horizontal="center"/>
    </xf>
    <xf numFmtId="49" fontId="74" fillId="34" borderId="0" xfId="0" applyNumberFormat="1" applyFont="1" applyFill="1" applyBorder="1" applyProtection="1"/>
    <xf numFmtId="0" fontId="70" fillId="34" borderId="0" xfId="0" applyFont="1" applyFill="1" applyBorder="1" applyAlignment="1" applyProtection="1">
      <alignment horizontal="centerContinuous"/>
    </xf>
    <xf numFmtId="0" fontId="70" fillId="34" borderId="0" xfId="0" applyFont="1" applyFill="1" applyBorder="1" applyAlignment="1" applyProtection="1"/>
    <xf numFmtId="0" fontId="62" fillId="34" borderId="0" xfId="0" applyFont="1" applyFill="1" applyBorder="1" applyProtection="1"/>
    <xf numFmtId="0" fontId="120" fillId="34" borderId="0" xfId="0" applyFont="1" applyFill="1" applyBorder="1" applyProtection="1"/>
    <xf numFmtId="0" fontId="120" fillId="34" borderId="0" xfId="0" applyFont="1" applyFill="1" applyBorder="1" applyAlignment="1" applyProtection="1">
      <alignment horizontal="centerContinuous"/>
    </xf>
    <xf numFmtId="0" fontId="120" fillId="34" borderId="0" xfId="0" applyFont="1" applyFill="1" applyBorder="1" applyAlignment="1" applyProtection="1"/>
    <xf numFmtId="0" fontId="83" fillId="34" borderId="0" xfId="0" applyFont="1" applyFill="1" applyBorder="1" applyAlignment="1" applyProtection="1"/>
    <xf numFmtId="0" fontId="74" fillId="34" borderId="0" xfId="0" quotePrefix="1" applyFont="1" applyFill="1" applyBorder="1" applyAlignment="1">
      <alignment horizontal="left"/>
    </xf>
    <xf numFmtId="174" fontId="121" fillId="34" borderId="0" xfId="0" applyNumberFormat="1" applyFont="1" applyFill="1" applyBorder="1"/>
    <xf numFmtId="0" fontId="99" fillId="34" borderId="0" xfId="0" applyFont="1" applyFill="1" applyAlignment="1">
      <alignment horizontal="center"/>
    </xf>
    <xf numFmtId="174" fontId="122" fillId="34" borderId="0" xfId="0" applyNumberFormat="1" applyFont="1" applyFill="1" applyBorder="1"/>
    <xf numFmtId="49" fontId="83" fillId="34" borderId="0" xfId="0" applyNumberFormat="1" applyFont="1" applyFill="1" applyBorder="1" applyAlignment="1" applyProtection="1"/>
    <xf numFmtId="49" fontId="74" fillId="34" borderId="0" xfId="0" applyNumberFormat="1" applyFont="1" applyFill="1" applyAlignment="1" applyProtection="1"/>
    <xf numFmtId="173" fontId="66" fillId="34" borderId="0" xfId="0" quotePrefix="1" applyNumberFormat="1" applyFont="1" applyFill="1" applyBorder="1" applyAlignment="1">
      <alignment horizontal="center"/>
    </xf>
    <xf numFmtId="0" fontId="74" fillId="34" borderId="209" xfId="0" applyFont="1" applyFill="1" applyBorder="1"/>
    <xf numFmtId="0" fontId="64" fillId="34" borderId="0" xfId="0" applyFont="1" applyFill="1" applyProtection="1"/>
    <xf numFmtId="0" fontId="66" fillId="34" borderId="0" xfId="234" applyFont="1" applyFill="1" applyProtection="1"/>
    <xf numFmtId="0" fontId="74" fillId="34" borderId="0" xfId="234" applyFont="1" applyFill="1" applyProtection="1"/>
    <xf numFmtId="0" fontId="83" fillId="34" borderId="0" xfId="234" applyFont="1" applyFill="1" applyBorder="1" applyProtection="1"/>
    <xf numFmtId="170" fontId="46" fillId="34" borderId="71" xfId="177" applyNumberFormat="1" applyFont="1" applyFill="1" applyBorder="1" applyProtection="1"/>
    <xf numFmtId="0" fontId="74" fillId="34" borderId="190" xfId="0" applyFont="1" applyFill="1" applyBorder="1" applyAlignment="1" applyProtection="1"/>
    <xf numFmtId="170" fontId="74" fillId="34" borderId="155" xfId="0" applyNumberFormat="1" applyFont="1" applyFill="1" applyBorder="1" applyAlignment="1" applyProtection="1"/>
    <xf numFmtId="0" fontId="83" fillId="34" borderId="0" xfId="0" applyFont="1" applyFill="1" applyBorder="1" applyAlignment="1" applyProtection="1">
      <alignment horizontal="centerContinuous"/>
    </xf>
    <xf numFmtId="0" fontId="123" fillId="34" borderId="0" xfId="0" applyFont="1" applyFill="1" applyBorder="1" applyAlignment="1" applyProtection="1">
      <alignment horizontal="left"/>
    </xf>
    <xf numFmtId="0" fontId="83" fillId="34" borderId="59" xfId="0" applyFont="1" applyFill="1" applyBorder="1" applyAlignment="1" applyProtection="1">
      <alignment horizontal="left"/>
    </xf>
    <xf numFmtId="0" fontId="83" fillId="34" borderId="59" xfId="0" applyFont="1" applyFill="1" applyBorder="1" applyAlignment="1" applyProtection="1">
      <alignment horizontal="centerContinuous"/>
    </xf>
    <xf numFmtId="0" fontId="83" fillId="34" borderId="59" xfId="0" applyFont="1" applyFill="1" applyBorder="1" applyProtection="1"/>
    <xf numFmtId="0" fontId="80" fillId="34" borderId="0" xfId="0" applyFont="1" applyFill="1" applyBorder="1" applyProtection="1"/>
    <xf numFmtId="0" fontId="83" fillId="34" borderId="0" xfId="181" applyFont="1" applyFill="1" applyBorder="1" applyProtection="1"/>
    <xf numFmtId="0" fontId="66" fillId="34" borderId="14" xfId="0" applyFont="1" applyFill="1" applyBorder="1" applyProtection="1"/>
    <xf numFmtId="49" fontId="83" fillId="34" borderId="0" xfId="0" applyNumberFormat="1" applyFont="1" applyFill="1" applyBorder="1" applyAlignment="1"/>
    <xf numFmtId="49" fontId="74" fillId="34" borderId="0" xfId="0" applyNumberFormat="1" applyFont="1" applyFill="1" applyAlignment="1"/>
    <xf numFmtId="0" fontId="66" fillId="34" borderId="0" xfId="0" applyFont="1" applyFill="1" applyBorder="1" applyAlignment="1"/>
    <xf numFmtId="0" fontId="66" fillId="34" borderId="0" xfId="0" quotePrefix="1" applyFont="1" applyFill="1" applyAlignment="1" applyProtection="1">
      <alignment horizontal="left"/>
    </xf>
    <xf numFmtId="0" fontId="124" fillId="34" borderId="0" xfId="0" applyFont="1" applyFill="1" applyBorder="1" applyProtection="1"/>
    <xf numFmtId="0" fontId="46" fillId="34" borderId="0" xfId="0" applyFont="1" applyFill="1" applyBorder="1" applyAlignment="1" applyProtection="1"/>
    <xf numFmtId="174" fontId="121" fillId="34" borderId="98" xfId="0" applyNumberFormat="1" applyFont="1" applyFill="1" applyBorder="1"/>
    <xf numFmtId="0" fontId="83" fillId="34" borderId="0" xfId="0" applyFont="1" applyFill="1"/>
    <xf numFmtId="0" fontId="112" fillId="34" borderId="0" xfId="0" applyFont="1" applyFill="1"/>
    <xf numFmtId="0" fontId="121" fillId="34" borderId="0" xfId="0" applyFont="1" applyFill="1"/>
    <xf numFmtId="174" fontId="121" fillId="34" borderId="98" xfId="0" applyNumberFormat="1" applyFont="1" applyFill="1" applyBorder="1" applyProtection="1"/>
    <xf numFmtId="0" fontId="83" fillId="34" borderId="0" xfId="0" applyFont="1" applyFill="1" applyProtection="1"/>
    <xf numFmtId="0" fontId="121" fillId="34" borderId="0" xfId="0" applyFont="1" applyFill="1" applyProtection="1"/>
    <xf numFmtId="15" fontId="121" fillId="34" borderId="0" xfId="0" applyNumberFormat="1" applyFont="1" applyFill="1" applyBorder="1" applyAlignment="1" applyProtection="1">
      <alignment horizontal="left"/>
    </xf>
    <xf numFmtId="15" fontId="121" fillId="34" borderId="0" xfId="0" applyNumberFormat="1" applyFont="1" applyFill="1" applyAlignment="1" applyProtection="1">
      <alignment horizontal="left"/>
    </xf>
    <xf numFmtId="0" fontId="93" fillId="34" borderId="0" xfId="0" applyFont="1" applyFill="1" applyProtection="1"/>
    <xf numFmtId="0" fontId="74" fillId="34" borderId="0" xfId="178" quotePrefix="1" applyFont="1" applyFill="1" applyAlignment="1" applyProtection="1">
      <alignment horizontal="center"/>
    </xf>
    <xf numFmtId="3" fontId="66" fillId="34" borderId="0" xfId="0" quotePrefix="1" applyNumberFormat="1" applyFont="1" applyFill="1" applyBorder="1" applyAlignment="1" applyProtection="1">
      <alignment horizontal="center"/>
    </xf>
    <xf numFmtId="0" fontId="121" fillId="34" borderId="191" xfId="0" applyFont="1" applyFill="1" applyBorder="1" applyAlignment="1" applyProtection="1">
      <alignment horizontal="center"/>
    </xf>
    <xf numFmtId="174" fontId="121" fillId="34" borderId="0" xfId="0" applyNumberFormat="1" applyFont="1" applyFill="1" applyBorder="1" applyProtection="1"/>
    <xf numFmtId="0" fontId="125" fillId="34" borderId="0" xfId="0" applyFont="1" applyFill="1" applyBorder="1" applyProtection="1"/>
    <xf numFmtId="166" fontId="66" fillId="34" borderId="0" xfId="224" applyFont="1" applyFill="1" applyAlignment="1" applyProtection="1">
      <alignment horizontal="left"/>
    </xf>
    <xf numFmtId="166" fontId="74" fillId="34" borderId="0" xfId="224" applyFont="1" applyFill="1" applyProtection="1"/>
    <xf numFmtId="0" fontId="93" fillId="34" borderId="0" xfId="0" quotePrefix="1" applyFont="1" applyFill="1" applyBorder="1" applyAlignment="1" applyProtection="1">
      <alignment horizontal="center"/>
    </xf>
    <xf numFmtId="0" fontId="0" fillId="0" borderId="0" xfId="0" applyAlignment="1" applyProtection="1">
      <alignment horizontal="center"/>
      <protection locked="0"/>
    </xf>
    <xf numFmtId="0" fontId="0" fillId="34" borderId="0" xfId="0" applyFill="1" applyProtection="1">
      <protection locked="0"/>
    </xf>
    <xf numFmtId="0" fontId="74" fillId="34" borderId="15" xfId="0" applyFont="1" applyFill="1" applyBorder="1"/>
    <xf numFmtId="0" fontId="74" fillId="34" borderId="226" xfId="0" applyFont="1" applyFill="1" applyBorder="1" applyAlignment="1">
      <alignment horizontal="center"/>
    </xf>
    <xf numFmtId="0" fontId="74" fillId="34" borderId="233" xfId="0" quotePrefix="1" applyFont="1" applyFill="1" applyBorder="1" applyAlignment="1">
      <alignment horizontal="center"/>
    </xf>
    <xf numFmtId="0" fontId="74" fillId="34" borderId="226" xfId="0" quotePrefix="1" applyFont="1" applyFill="1" applyBorder="1" applyAlignment="1">
      <alignment horizontal="center"/>
    </xf>
    <xf numFmtId="0" fontId="74" fillId="34" borderId="43" xfId="0" quotePrefix="1" applyFont="1" applyFill="1" applyBorder="1" applyAlignment="1">
      <alignment horizontal="center"/>
    </xf>
    <xf numFmtId="14" fontId="66" fillId="26" borderId="0" xfId="0" applyNumberFormat="1" applyFont="1" applyFill="1" applyBorder="1" applyAlignment="1">
      <alignment horizontal="left"/>
    </xf>
    <xf numFmtId="0" fontId="83" fillId="26" borderId="0" xfId="222" applyFont="1" applyFill="1" applyBorder="1" applyAlignment="1"/>
    <xf numFmtId="0" fontId="93" fillId="26" borderId="0" xfId="222" applyFont="1" applyFill="1" applyBorder="1" applyAlignment="1"/>
    <xf numFmtId="0" fontId="74" fillId="34" borderId="0" xfId="0" applyFont="1" applyFill="1" applyAlignment="1" applyProtection="1">
      <alignment horizontal="center"/>
    </xf>
    <xf numFmtId="0" fontId="74" fillId="34" borderId="0" xfId="0" applyFont="1" applyFill="1" applyAlignment="1" applyProtection="1"/>
    <xf numFmtId="0" fontId="66" fillId="34" borderId="0" xfId="0" applyFont="1" applyFill="1" applyAlignment="1" applyProtection="1">
      <alignment horizontal="left"/>
    </xf>
    <xf numFmtId="0" fontId="74" fillId="34" borderId="0" xfId="0" applyFont="1" applyFill="1" applyAlignment="1" applyProtection="1">
      <alignment horizontal="left"/>
    </xf>
    <xf numFmtId="0" fontId="94" fillId="34" borderId="0" xfId="0" applyFont="1" applyFill="1" applyAlignment="1" applyProtection="1">
      <alignment horizontal="center"/>
    </xf>
    <xf numFmtId="0" fontId="74" fillId="34" borderId="0" xfId="0" applyFont="1" applyFill="1" applyAlignment="1" applyProtection="1"/>
    <xf numFmtId="0" fontId="94" fillId="34" borderId="0" xfId="0" applyFont="1" applyFill="1" applyBorder="1" applyAlignment="1" applyProtection="1">
      <alignment horizontal="center"/>
    </xf>
    <xf numFmtId="0" fontId="83" fillId="34" borderId="0" xfId="0" applyFont="1" applyFill="1" applyBorder="1" applyAlignment="1" applyProtection="1">
      <alignment horizontal="left"/>
    </xf>
    <xf numFmtId="170" fontId="46" fillId="0" borderId="246" xfId="177" applyNumberFormat="1" applyFont="1" applyFill="1" applyBorder="1" applyProtection="1">
      <protection locked="0"/>
    </xf>
    <xf numFmtId="170" fontId="46" fillId="0" borderId="250" xfId="177" applyNumberFormat="1" applyFont="1" applyFill="1" applyBorder="1" applyProtection="1">
      <protection locked="0"/>
    </xf>
    <xf numFmtId="0" fontId="14" fillId="34" borderId="202" xfId="0" quotePrefix="1" applyFont="1" applyFill="1" applyBorder="1" applyAlignment="1" applyProtection="1">
      <alignment horizontal="center"/>
    </xf>
    <xf numFmtId="0" fontId="14" fillId="34" borderId="226" xfId="0" quotePrefix="1" applyFont="1" applyFill="1" applyBorder="1" applyAlignment="1" applyProtection="1">
      <alignment horizontal="center"/>
    </xf>
    <xf numFmtId="0" fontId="46" fillId="34" borderId="52" xfId="0" applyFont="1" applyFill="1" applyBorder="1" applyProtection="1"/>
    <xf numFmtId="0" fontId="82" fillId="34" borderId="236" xfId="0" applyFont="1" applyFill="1" applyBorder="1" applyAlignment="1" applyProtection="1">
      <alignment horizontal="left"/>
    </xf>
    <xf numFmtId="0" fontId="74" fillId="34" borderId="239" xfId="0" applyFont="1" applyFill="1" applyBorder="1" applyProtection="1"/>
    <xf numFmtId="0" fontId="74" fillId="34" borderId="45" xfId="244" applyFont="1" applyFill="1" applyBorder="1" applyProtection="1"/>
    <xf numFmtId="0" fontId="74" fillId="34" borderId="254" xfId="244" quotePrefix="1" applyFont="1" applyFill="1" applyBorder="1" applyProtection="1"/>
    <xf numFmtId="0" fontId="74" fillId="34" borderId="254" xfId="244" applyFont="1" applyFill="1" applyBorder="1" applyProtection="1"/>
    <xf numFmtId="0" fontId="74" fillId="34" borderId="254" xfId="0" applyFont="1" applyFill="1" applyBorder="1" applyProtection="1"/>
    <xf numFmtId="0" fontId="62" fillId="26" borderId="62" xfId="0" applyFont="1" applyFill="1" applyBorder="1" applyAlignment="1" applyProtection="1">
      <alignment horizontal="center" vertical="center" wrapText="1"/>
    </xf>
    <xf numFmtId="0" fontId="62" fillId="26" borderId="59" xfId="0" applyFont="1" applyFill="1" applyBorder="1" applyAlignment="1" applyProtection="1">
      <alignment horizontal="center" vertical="center" wrapText="1"/>
    </xf>
    <xf numFmtId="170" fontId="46" fillId="0" borderId="226" xfId="177" applyNumberFormat="1" applyFont="1" applyFill="1" applyBorder="1" applyProtection="1">
      <protection locked="0"/>
    </xf>
    <xf numFmtId="170" fontId="46" fillId="33" borderId="234" xfId="177" applyNumberFormat="1" applyFont="1" applyFill="1" applyBorder="1" applyProtection="1"/>
    <xf numFmtId="0" fontId="62" fillId="26" borderId="234" xfId="0" applyFont="1" applyFill="1" applyBorder="1" applyAlignment="1">
      <alignment horizontal="center" vertical="center" wrapText="1"/>
    </xf>
    <xf numFmtId="170" fontId="46" fillId="0" borderId="256" xfId="177" applyNumberFormat="1" applyFont="1" applyFill="1" applyBorder="1" applyProtection="1">
      <protection locked="0"/>
    </xf>
    <xf numFmtId="170" fontId="62" fillId="30" borderId="234" xfId="177" applyNumberFormat="1" applyFont="1" applyFill="1" applyBorder="1" applyProtection="1"/>
    <xf numFmtId="0" fontId="74" fillId="34" borderId="253" xfId="244" applyFont="1" applyFill="1" applyBorder="1" applyProtection="1"/>
    <xf numFmtId="0" fontId="74" fillId="34" borderId="253" xfId="0" applyFont="1" applyFill="1" applyBorder="1" applyProtection="1"/>
    <xf numFmtId="0" fontId="74" fillId="34" borderId="253" xfId="244" quotePrefix="1" applyFont="1" applyFill="1" applyBorder="1" applyProtection="1"/>
    <xf numFmtId="0" fontId="74" fillId="34" borderId="256" xfId="244" applyFont="1" applyFill="1" applyBorder="1" applyProtection="1"/>
    <xf numFmtId="0" fontId="74" fillId="34" borderId="249" xfId="0" applyFont="1" applyFill="1" applyBorder="1" applyProtection="1"/>
    <xf numFmtId="0" fontId="66" fillId="34" borderId="244" xfId="0" applyFont="1" applyFill="1" applyBorder="1" applyProtection="1"/>
    <xf numFmtId="0" fontId="74" fillId="0" borderId="250" xfId="244" applyFont="1" applyFill="1" applyBorder="1" applyProtection="1">
      <protection locked="0"/>
    </xf>
    <xf numFmtId="170" fontId="74" fillId="35" borderId="206" xfId="177" applyNumberFormat="1" applyFont="1" applyFill="1" applyBorder="1" applyProtection="1"/>
    <xf numFmtId="0" fontId="74" fillId="34" borderId="263" xfId="0" quotePrefix="1" applyFont="1" applyFill="1" applyBorder="1" applyProtection="1"/>
    <xf numFmtId="38" fontId="46" fillId="0" borderId="231" xfId="0" applyNumberFormat="1" applyFont="1" applyFill="1" applyBorder="1" applyProtection="1"/>
    <xf numFmtId="0" fontId="62" fillId="26" borderId="190" xfId="0" applyFont="1" applyFill="1" applyBorder="1" applyAlignment="1" applyProtection="1">
      <alignment horizontal="center" vertical="center"/>
    </xf>
    <xf numFmtId="0" fontId="62" fillId="26" borderId="10" xfId="0" applyFont="1" applyFill="1" applyBorder="1" applyAlignment="1" applyProtection="1">
      <alignment horizontal="center" vertical="center"/>
    </xf>
    <xf numFmtId="0" fontId="62" fillId="26" borderId="239" xfId="0" applyFont="1" applyFill="1" applyBorder="1" applyAlignment="1" applyProtection="1">
      <alignment horizontal="center" vertical="center"/>
    </xf>
    <xf numFmtId="0" fontId="62" fillId="26" borderId="226" xfId="0" applyFont="1" applyFill="1" applyBorder="1" applyAlignment="1" applyProtection="1">
      <alignment horizontal="center" vertical="center"/>
    </xf>
    <xf numFmtId="0" fontId="62" fillId="26" borderId="262" xfId="0" applyFont="1" applyFill="1" applyBorder="1" applyAlignment="1" applyProtection="1">
      <alignment horizontal="center" vertical="center"/>
    </xf>
    <xf numFmtId="0" fontId="62" fillId="26" borderId="255" xfId="0" applyFont="1" applyFill="1" applyBorder="1" applyAlignment="1" applyProtection="1">
      <alignment horizontal="left" vertical="center"/>
    </xf>
    <xf numFmtId="0" fontId="62" fillId="26" borderId="226" xfId="0" applyFont="1" applyFill="1" applyBorder="1" applyAlignment="1" applyProtection="1">
      <alignment horizontal="left" vertical="center"/>
    </xf>
    <xf numFmtId="0" fontId="46" fillId="34" borderId="256" xfId="0" quotePrefix="1" applyFont="1" applyFill="1" applyBorder="1" applyProtection="1"/>
    <xf numFmtId="170" fontId="62" fillId="34" borderId="45" xfId="177" applyNumberFormat="1" applyFont="1" applyFill="1" applyBorder="1" applyAlignment="1" applyProtection="1">
      <alignment horizontal="right" vertical="center" wrapText="1"/>
    </xf>
    <xf numFmtId="0" fontId="46" fillId="34" borderId="256" xfId="0" applyFont="1" applyFill="1" applyBorder="1" applyProtection="1"/>
    <xf numFmtId="0" fontId="46" fillId="34" borderId="256" xfId="244" applyFont="1" applyFill="1" applyBorder="1" applyProtection="1"/>
    <xf numFmtId="0" fontId="82" fillId="34" borderId="256" xfId="0" applyFont="1" applyFill="1" applyBorder="1" applyAlignment="1" applyProtection="1">
      <alignment horizontal="left"/>
    </xf>
    <xf numFmtId="0" fontId="82" fillId="34" borderId="266" xfId="0" applyFont="1" applyFill="1" applyBorder="1" applyAlignment="1" applyProtection="1">
      <alignment horizontal="left"/>
    </xf>
    <xf numFmtId="0" fontId="74" fillId="34" borderId="267" xfId="0" applyFont="1" applyFill="1" applyBorder="1" applyProtection="1"/>
    <xf numFmtId="0" fontId="67" fillId="34" borderId="234" xfId="0" applyFont="1" applyFill="1" applyBorder="1" applyAlignment="1" applyProtection="1">
      <alignment horizontal="left"/>
    </xf>
    <xf numFmtId="0" fontId="67" fillId="34" borderId="201" xfId="0" applyFont="1" applyFill="1" applyBorder="1" applyAlignment="1" applyProtection="1">
      <alignment horizontal="left"/>
    </xf>
    <xf numFmtId="0" fontId="46" fillId="34" borderId="99" xfId="244" applyFont="1" applyFill="1" applyBorder="1" applyProtection="1"/>
    <xf numFmtId="170" fontId="46" fillId="0" borderId="257" xfId="177" applyNumberFormat="1" applyFont="1" applyFill="1" applyBorder="1" applyProtection="1">
      <protection locked="0"/>
    </xf>
    <xf numFmtId="38" fontId="74" fillId="34" borderId="0" xfId="0" applyNumberFormat="1" applyFont="1" applyFill="1" applyBorder="1" applyProtection="1"/>
    <xf numFmtId="0" fontId="103" fillId="26" borderId="255" xfId="0" applyFont="1" applyFill="1" applyBorder="1" applyAlignment="1" applyProtection="1">
      <alignment wrapText="1"/>
    </xf>
    <xf numFmtId="0" fontId="46" fillId="34" borderId="253" xfId="0" applyFont="1" applyFill="1" applyBorder="1" applyProtection="1"/>
    <xf numFmtId="0" fontId="46" fillId="34" borderId="249" xfId="0" applyFont="1" applyFill="1" applyBorder="1" applyProtection="1"/>
    <xf numFmtId="0" fontId="74" fillId="34" borderId="0" xfId="0" quotePrefix="1" applyFont="1" applyFill="1" applyBorder="1" applyProtection="1"/>
    <xf numFmtId="0" fontId="46" fillId="34" borderId="266" xfId="0" applyFont="1" applyFill="1" applyBorder="1" applyProtection="1"/>
    <xf numFmtId="0" fontId="103" fillId="26" borderId="250" xfId="0" applyFont="1" applyFill="1" applyBorder="1" applyAlignment="1" applyProtection="1">
      <alignment wrapText="1"/>
    </xf>
    <xf numFmtId="0" fontId="103" fillId="26" borderId="226" xfId="0" applyFont="1" applyFill="1" applyBorder="1" applyAlignment="1" applyProtection="1">
      <alignment wrapText="1"/>
    </xf>
    <xf numFmtId="0" fontId="103" fillId="26" borderId="234" xfId="0" applyFont="1" applyFill="1" applyBorder="1" applyProtection="1"/>
    <xf numFmtId="0" fontId="103" fillId="26" borderId="255" xfId="0" applyFont="1" applyFill="1" applyBorder="1" applyProtection="1"/>
    <xf numFmtId="0" fontId="62" fillId="26" borderId="266" xfId="0" applyFont="1" applyFill="1" applyBorder="1" applyProtection="1"/>
    <xf numFmtId="0" fontId="62" fillId="26" borderId="100" xfId="0" applyFont="1" applyFill="1" applyBorder="1" applyProtection="1"/>
    <xf numFmtId="38" fontId="46" fillId="0" borderId="257" xfId="0" applyNumberFormat="1" applyFont="1" applyFill="1" applyBorder="1" applyProtection="1">
      <protection locked="0"/>
    </xf>
    <xf numFmtId="0" fontId="62" fillId="26" borderId="231" xfId="0" applyFont="1" applyFill="1" applyBorder="1" applyProtection="1"/>
    <xf numFmtId="0" fontId="62" fillId="26" borderId="230" xfId="0" applyFont="1" applyFill="1" applyBorder="1" applyProtection="1"/>
    <xf numFmtId="0" fontId="62" fillId="26" borderId="155" xfId="0" applyFont="1" applyFill="1" applyBorder="1" applyAlignment="1" applyProtection="1">
      <alignment horizontal="center" vertical="center"/>
    </xf>
    <xf numFmtId="0" fontId="62" fillId="26" borderId="188" xfId="0" applyFont="1" applyFill="1" applyBorder="1" applyAlignment="1" applyProtection="1">
      <alignment horizontal="center" vertical="center"/>
    </xf>
    <xf numFmtId="0" fontId="102" fillId="26" borderId="52" xfId="0" applyFont="1" applyFill="1" applyBorder="1" applyProtection="1"/>
    <xf numFmtId="0" fontId="62" fillId="34" borderId="263" xfId="0" applyFont="1" applyFill="1" applyBorder="1" applyProtection="1"/>
    <xf numFmtId="170" fontId="74" fillId="34" borderId="43" xfId="177" applyNumberFormat="1" applyFont="1" applyFill="1" applyBorder="1" applyAlignment="1" applyProtection="1">
      <alignment horizontal="center"/>
    </xf>
    <xf numFmtId="0" fontId="46" fillId="34" borderId="62" xfId="244" applyFont="1" applyFill="1" applyBorder="1" applyProtection="1"/>
    <xf numFmtId="38" fontId="46" fillId="34" borderId="201" xfId="0" applyNumberFormat="1" applyFont="1" applyFill="1" applyBorder="1" applyProtection="1"/>
    <xf numFmtId="170" fontId="62" fillId="34" borderId="71" xfId="177" applyNumberFormat="1" applyFont="1" applyFill="1" applyBorder="1" applyAlignment="1" applyProtection="1">
      <alignment horizontal="right" vertical="center" wrapText="1"/>
    </xf>
    <xf numFmtId="170" fontId="46" fillId="33" borderId="251" xfId="177" applyNumberFormat="1" applyFont="1" applyFill="1" applyBorder="1" applyAlignment="1" applyProtection="1">
      <alignment horizontal="right" vertical="center" wrapText="1"/>
    </xf>
    <xf numFmtId="170" fontId="62" fillId="0" borderId="71" xfId="177" applyNumberFormat="1" applyFont="1" applyFill="1" applyBorder="1" applyAlignment="1" applyProtection="1">
      <alignment horizontal="right" vertical="center" wrapText="1"/>
      <protection locked="0"/>
    </xf>
    <xf numFmtId="0" fontId="66" fillId="34" borderId="0" xfId="0" applyFont="1" applyFill="1" applyAlignment="1" applyProtection="1">
      <alignment vertical="center"/>
    </xf>
    <xf numFmtId="0" fontId="66" fillId="34" borderId="0" xfId="0" applyFont="1" applyFill="1" applyBorder="1" applyAlignment="1" applyProtection="1">
      <alignment vertical="center"/>
    </xf>
    <xf numFmtId="0" fontId="81" fillId="26" borderId="202" xfId="0" quotePrefix="1" applyFont="1" applyFill="1" applyBorder="1" applyProtection="1"/>
    <xf numFmtId="170" fontId="46" fillId="0" borderId="255" xfId="177" applyNumberFormat="1" applyFont="1" applyBorder="1" applyProtection="1">
      <protection locked="0"/>
    </xf>
    <xf numFmtId="0" fontId="62" fillId="26" borderId="235" xfId="0" applyFont="1" applyFill="1" applyBorder="1" applyAlignment="1">
      <alignment horizontal="center" vertical="center" wrapText="1"/>
    </xf>
    <xf numFmtId="170" fontId="62" fillId="0" borderId="250" xfId="177" applyNumberFormat="1" applyFont="1" applyFill="1" applyBorder="1" applyProtection="1">
      <protection locked="0"/>
    </xf>
    <xf numFmtId="0" fontId="81" fillId="26" borderId="226" xfId="0" quotePrefix="1" applyFont="1" applyFill="1" applyBorder="1" applyProtection="1"/>
    <xf numFmtId="38" fontId="46" fillId="0" borderId="45" xfId="0" applyNumberFormat="1" applyFont="1" applyFill="1" applyBorder="1" applyProtection="1">
      <protection locked="0"/>
    </xf>
    <xf numFmtId="170" fontId="74" fillId="0" borderId="246" xfId="177" applyNumberFormat="1" applyFont="1" applyFill="1" applyBorder="1" applyAlignment="1" applyProtection="1">
      <alignment horizontal="center"/>
      <protection locked="0"/>
    </xf>
    <xf numFmtId="170" fontId="74" fillId="0" borderId="256" xfId="177" applyNumberFormat="1" applyFont="1" applyFill="1" applyBorder="1" applyAlignment="1" applyProtection="1">
      <alignment horizontal="center"/>
      <protection locked="0"/>
    </xf>
    <xf numFmtId="0" fontId="66" fillId="26" borderId="232" xfId="0" applyFont="1" applyFill="1" applyBorder="1" applyAlignment="1" applyProtection="1">
      <alignment horizontal="center" vertical="center"/>
    </xf>
    <xf numFmtId="0" fontId="66" fillId="26" borderId="226" xfId="0" applyFont="1" applyFill="1" applyBorder="1" applyAlignment="1" applyProtection="1">
      <alignment horizontal="center" vertical="center" wrapText="1"/>
    </xf>
    <xf numFmtId="0" fontId="66" fillId="26" borderId="2" xfId="0" applyFont="1" applyFill="1" applyBorder="1" applyAlignment="1" applyProtection="1">
      <alignment horizontal="center" vertical="center" wrapText="1"/>
    </xf>
    <xf numFmtId="0" fontId="66" fillId="26" borderId="235" xfId="0" applyFont="1" applyFill="1" applyBorder="1" applyAlignment="1" applyProtection="1">
      <alignment horizontal="center" vertical="center" wrapText="1"/>
    </xf>
    <xf numFmtId="0" fontId="66" fillId="26" borderId="269" xfId="0" applyFont="1" applyFill="1" applyBorder="1" applyAlignment="1" applyProtection="1">
      <alignment horizontal="center" vertical="center"/>
    </xf>
    <xf numFmtId="0" fontId="83" fillId="34" borderId="81" xfId="0" applyFont="1" applyFill="1" applyBorder="1"/>
    <xf numFmtId="0" fontId="66" fillId="0" borderId="226" xfId="0" applyFont="1" applyFill="1" applyBorder="1" applyAlignment="1" applyProtection="1">
      <alignment horizontal="center" vertical="center" wrapText="1"/>
    </xf>
    <xf numFmtId="0" fontId="66" fillId="0" borderId="272" xfId="0" applyFont="1" applyFill="1" applyBorder="1" applyAlignment="1" applyProtection="1">
      <alignment horizontal="center" vertical="center" wrapText="1"/>
    </xf>
    <xf numFmtId="0" fontId="66" fillId="34" borderId="274" xfId="0" applyFont="1" applyFill="1" applyBorder="1" applyProtection="1"/>
    <xf numFmtId="0" fontId="74" fillId="34" borderId="202" xfId="0" applyFont="1" applyFill="1" applyBorder="1"/>
    <xf numFmtId="0" fontId="74" fillId="34" borderId="250" xfId="0" applyFont="1" applyFill="1" applyBorder="1"/>
    <xf numFmtId="38" fontId="74" fillId="0" borderId="261" xfId="0" applyNumberFormat="1" applyFont="1" applyFill="1" applyBorder="1" applyProtection="1"/>
    <xf numFmtId="38" fontId="74" fillId="0" borderId="45" xfId="0" applyNumberFormat="1" applyFont="1" applyFill="1" applyBorder="1" applyProtection="1"/>
    <xf numFmtId="38" fontId="74" fillId="0" borderId="272" xfId="0" applyNumberFormat="1" applyFont="1" applyFill="1" applyBorder="1" applyProtection="1">
      <protection locked="0"/>
    </xf>
    <xf numFmtId="38" fontId="74" fillId="0" borderId="250" xfId="0" applyNumberFormat="1" applyFont="1" applyFill="1" applyBorder="1" applyProtection="1">
      <protection locked="0"/>
    </xf>
    <xf numFmtId="0" fontId="66" fillId="34" borderId="0" xfId="0" applyFont="1" applyFill="1" applyAlignment="1" applyProtection="1">
      <alignment horizontal="left"/>
    </xf>
    <xf numFmtId="0" fontId="66" fillId="26" borderId="272" xfId="0" applyFont="1" applyFill="1" applyBorder="1" applyProtection="1"/>
    <xf numFmtId="170" fontId="74" fillId="0" borderId="272" xfId="177" applyNumberFormat="1" applyFont="1" applyFill="1" applyBorder="1" applyProtection="1">
      <protection locked="0"/>
    </xf>
    <xf numFmtId="170" fontId="74" fillId="0" borderId="272" xfId="177" applyNumberFormat="1" applyFont="1" applyBorder="1" applyProtection="1">
      <protection locked="0"/>
    </xf>
    <xf numFmtId="0" fontId="66" fillId="0" borderId="10" xfId="0" applyFont="1" applyFill="1" applyBorder="1" applyProtection="1"/>
    <xf numFmtId="0" fontId="99" fillId="34" borderId="269" xfId="0" applyFont="1" applyFill="1" applyBorder="1" applyAlignment="1" applyProtection="1">
      <alignment horizontal="left"/>
    </xf>
    <xf numFmtId="0" fontId="74" fillId="0" borderId="272" xfId="0" applyFont="1" applyBorder="1" applyProtection="1">
      <protection locked="0"/>
    </xf>
    <xf numFmtId="0" fontId="74" fillId="0" borderId="234" xfId="0" applyFont="1" applyBorder="1" applyProtection="1"/>
    <xf numFmtId="38" fontId="74" fillId="0" borderId="226" xfId="0" applyNumberFormat="1" applyFont="1" applyFill="1" applyBorder="1" applyProtection="1">
      <protection locked="0"/>
    </xf>
    <xf numFmtId="38" fontId="74" fillId="0" borderId="234" xfId="0" applyNumberFormat="1" applyFont="1" applyFill="1" applyBorder="1" applyProtection="1"/>
    <xf numFmtId="38" fontId="74" fillId="0" borderId="45" xfId="0" applyNumberFormat="1" applyFont="1" applyFill="1" applyBorder="1" applyProtection="1">
      <protection locked="0"/>
    </xf>
    <xf numFmtId="38" fontId="74" fillId="0" borderId="273" xfId="0" applyNumberFormat="1" applyFont="1" applyFill="1" applyBorder="1" applyProtection="1"/>
    <xf numFmtId="0" fontId="0" fillId="0" borderId="226" xfId="0" applyBorder="1" applyProtection="1"/>
    <xf numFmtId="38" fontId="89" fillId="0" borderId="272" xfId="0" applyNumberFormat="1" applyFont="1" applyFill="1" applyBorder="1" applyProtection="1">
      <protection locked="0"/>
    </xf>
    <xf numFmtId="38" fontId="89" fillId="0" borderId="250" xfId="0" applyNumberFormat="1" applyFont="1" applyFill="1" applyBorder="1" applyProtection="1">
      <protection locked="0"/>
    </xf>
    <xf numFmtId="0" fontId="98" fillId="0" borderId="250" xfId="0" quotePrefix="1" applyFont="1" applyFill="1" applyBorder="1" applyProtection="1"/>
    <xf numFmtId="170" fontId="74" fillId="34" borderId="272" xfId="177" applyNumberFormat="1" applyFont="1" applyFill="1" applyBorder="1" applyProtection="1"/>
    <xf numFmtId="0" fontId="66" fillId="0" borderId="45" xfId="0" applyFont="1" applyFill="1" applyBorder="1" applyAlignment="1" applyProtection="1">
      <alignment horizontal="center" vertical="center" wrapText="1"/>
    </xf>
    <xf numFmtId="0" fontId="66" fillId="26" borderId="226" xfId="0" applyFont="1" applyFill="1" applyBorder="1" applyAlignment="1" applyProtection="1">
      <alignment horizontal="center" vertical="center"/>
    </xf>
    <xf numFmtId="38" fontId="74" fillId="0" borderId="263" xfId="0" applyNumberFormat="1" applyFont="1" applyFill="1" applyBorder="1" applyProtection="1"/>
    <xf numFmtId="38" fontId="74" fillId="0" borderId="261" xfId="0" applyNumberFormat="1" applyFont="1" applyFill="1" applyBorder="1" applyProtection="1">
      <protection locked="0"/>
    </xf>
    <xf numFmtId="0" fontId="66" fillId="26" borderId="250" xfId="0" applyFont="1" applyFill="1" applyBorder="1" applyAlignment="1" applyProtection="1">
      <alignment horizontal="center" vertical="center" wrapText="1"/>
    </xf>
    <xf numFmtId="38" fontId="89" fillId="0" borderId="261" xfId="0" applyNumberFormat="1" applyFont="1" applyFill="1" applyBorder="1" applyProtection="1">
      <protection locked="0"/>
    </xf>
    <xf numFmtId="38" fontId="89" fillId="0" borderId="117" xfId="0" applyNumberFormat="1" applyFont="1" applyFill="1" applyBorder="1" applyProtection="1">
      <protection locked="0"/>
    </xf>
    <xf numFmtId="38" fontId="89" fillId="0" borderId="263" xfId="0" applyNumberFormat="1" applyFont="1" applyFill="1" applyBorder="1" applyProtection="1"/>
    <xf numFmtId="0" fontId="98" fillId="0" borderId="272" xfId="0" quotePrefix="1" applyFont="1" applyFill="1" applyBorder="1" applyProtection="1"/>
    <xf numFmtId="0" fontId="98" fillId="0" borderId="226" xfId="0" quotePrefix="1" applyFont="1" applyFill="1" applyBorder="1" applyProtection="1">
      <protection locked="0"/>
    </xf>
    <xf numFmtId="0" fontId="98" fillId="0" borderId="234" xfId="0" quotePrefix="1" applyFont="1" applyFill="1" applyBorder="1" applyProtection="1"/>
    <xf numFmtId="0" fontId="98" fillId="0" borderId="226" xfId="0" quotePrefix="1" applyFont="1" applyFill="1" applyBorder="1" applyProtection="1"/>
    <xf numFmtId="0" fontId="0" fillId="0" borderId="261" xfId="0" applyFill="1" applyBorder="1" applyProtection="1"/>
    <xf numFmtId="0" fontId="100" fillId="0" borderId="272" xfId="0" applyFont="1" applyFill="1" applyBorder="1" applyAlignment="1" applyProtection="1">
      <alignment horizontal="center"/>
    </xf>
    <xf numFmtId="38" fontId="74" fillId="0" borderId="257" xfId="0" applyNumberFormat="1" applyFont="1" applyFill="1" applyBorder="1" applyProtection="1">
      <protection locked="0"/>
    </xf>
    <xf numFmtId="14" fontId="74" fillId="26" borderId="161" xfId="0" applyNumberFormat="1" applyFont="1" applyFill="1" applyBorder="1" applyAlignment="1" applyProtection="1">
      <alignment horizontal="center"/>
    </xf>
    <xf numFmtId="14" fontId="74" fillId="26" borderId="188" xfId="0" applyNumberFormat="1" applyFont="1" applyFill="1" applyBorder="1" applyAlignment="1" applyProtection="1">
      <alignment horizontal="center"/>
    </xf>
    <xf numFmtId="0" fontId="66" fillId="26" borderId="279" xfId="0" applyFont="1" applyFill="1" applyBorder="1" applyAlignment="1" applyProtection="1">
      <alignment horizontal="center" vertical="center"/>
    </xf>
    <xf numFmtId="0" fontId="66" fillId="26" borderId="33" xfId="0" applyFont="1" applyFill="1" applyBorder="1" applyAlignment="1" applyProtection="1">
      <alignment horizontal="center" vertical="center" wrapText="1"/>
    </xf>
    <xf numFmtId="0" fontId="66" fillId="26" borderId="280" xfId="0" applyFont="1" applyFill="1" applyBorder="1" applyAlignment="1" applyProtection="1">
      <alignment horizontal="center" vertical="center"/>
    </xf>
    <xf numFmtId="0" fontId="66" fillId="26" borderId="234" xfId="0" applyFont="1" applyFill="1" applyBorder="1" applyAlignment="1" applyProtection="1">
      <alignment horizontal="center" vertical="center" wrapText="1"/>
    </xf>
    <xf numFmtId="0" fontId="66" fillId="26" borderId="251" xfId="0" applyFont="1" applyFill="1" applyBorder="1" applyAlignment="1" applyProtection="1">
      <alignment horizontal="center" vertical="center" wrapText="1"/>
    </xf>
    <xf numFmtId="0" fontId="66" fillId="26" borderId="227" xfId="0" applyFont="1" applyFill="1" applyBorder="1" applyAlignment="1" applyProtection="1">
      <alignment horizontal="center" vertical="center" wrapText="1"/>
    </xf>
    <xf numFmtId="0" fontId="66" fillId="34" borderId="275" xfId="0" applyFont="1" applyFill="1" applyBorder="1" applyProtection="1"/>
    <xf numFmtId="0" fontId="115" fillId="34" borderId="80" xfId="0" applyFont="1" applyFill="1" applyBorder="1" applyProtection="1"/>
    <xf numFmtId="0" fontId="115" fillId="34" borderId="67" xfId="0" applyFont="1" applyFill="1" applyBorder="1" applyProtection="1"/>
    <xf numFmtId="0" fontId="115" fillId="34" borderId="275" xfId="0" applyFont="1" applyFill="1" applyBorder="1" applyProtection="1"/>
    <xf numFmtId="0" fontId="83" fillId="34" borderId="67" xfId="0" applyFont="1" applyFill="1" applyBorder="1" applyAlignment="1" applyProtection="1">
      <alignment horizontal="left" vertical="center"/>
    </xf>
    <xf numFmtId="0" fontId="115" fillId="34" borderId="67" xfId="0" quotePrefix="1" applyFont="1" applyFill="1" applyBorder="1" applyProtection="1"/>
    <xf numFmtId="0" fontId="115" fillId="34" borderId="160" xfId="0" applyFont="1" applyFill="1" applyBorder="1" applyProtection="1"/>
    <xf numFmtId="0" fontId="99" fillId="34" borderId="282" xfId="0" applyFont="1" applyFill="1" applyBorder="1" applyAlignment="1" applyProtection="1">
      <alignment horizontal="left"/>
    </xf>
    <xf numFmtId="0" fontId="115" fillId="34" borderId="283" xfId="0" applyFont="1" applyFill="1" applyBorder="1" applyProtection="1"/>
    <xf numFmtId="170" fontId="74" fillId="33" borderId="251" xfId="177" applyNumberFormat="1" applyFont="1" applyFill="1" applyBorder="1" applyProtection="1"/>
    <xf numFmtId="0" fontId="103" fillId="34" borderId="67" xfId="0" applyFont="1" applyFill="1" applyBorder="1" applyAlignment="1" applyProtection="1">
      <alignment wrapText="1"/>
    </xf>
    <xf numFmtId="0" fontId="115" fillId="34" borderId="80" xfId="0" applyFont="1" applyFill="1" applyBorder="1" applyAlignment="1" applyProtection="1">
      <alignment wrapText="1"/>
    </xf>
    <xf numFmtId="0" fontId="116" fillId="34" borderId="67" xfId="0" applyFont="1" applyFill="1" applyBorder="1" applyAlignment="1" applyProtection="1">
      <alignment wrapText="1"/>
    </xf>
    <xf numFmtId="0" fontId="115" fillId="34" borderId="80" xfId="0" applyFont="1" applyFill="1" applyBorder="1" applyAlignment="1" applyProtection="1">
      <alignment horizontal="left"/>
    </xf>
    <xf numFmtId="0" fontId="102" fillId="34" borderId="80" xfId="0" applyFont="1" applyFill="1" applyBorder="1" applyAlignment="1" applyProtection="1">
      <alignment wrapText="1"/>
    </xf>
    <xf numFmtId="0" fontId="66" fillId="34" borderId="87" xfId="0" applyFont="1" applyFill="1" applyBorder="1" applyProtection="1"/>
    <xf numFmtId="0" fontId="62" fillId="34" borderId="160" xfId="0" applyFont="1" applyFill="1" applyBorder="1" applyProtection="1"/>
    <xf numFmtId="0" fontId="116" fillId="34" borderId="283" xfId="0" applyFont="1" applyFill="1" applyBorder="1" applyAlignment="1" applyProtection="1">
      <alignment horizontal="left" wrapText="1"/>
    </xf>
    <xf numFmtId="0" fontId="66" fillId="34" borderId="228" xfId="0" applyFont="1" applyFill="1" applyBorder="1" applyProtection="1"/>
    <xf numFmtId="0" fontId="66" fillId="34" borderId="31" xfId="0" applyFont="1" applyFill="1" applyBorder="1" applyAlignment="1" applyProtection="1">
      <alignment horizontal="center" vertical="center"/>
    </xf>
    <xf numFmtId="0" fontId="66" fillId="34" borderId="284" xfId="0" applyFont="1" applyFill="1" applyBorder="1" applyProtection="1"/>
    <xf numFmtId="0" fontId="116" fillId="34" borderId="67" xfId="0" applyFont="1" applyFill="1" applyBorder="1" applyProtection="1"/>
    <xf numFmtId="0" fontId="116" fillId="34" borderId="275" xfId="0" applyFont="1" applyFill="1" applyBorder="1" applyProtection="1"/>
    <xf numFmtId="0" fontId="66" fillId="34" borderId="87" xfId="0" applyFont="1" applyFill="1" applyBorder="1" applyAlignment="1" applyProtection="1">
      <alignment horizontal="left"/>
    </xf>
    <xf numFmtId="0" fontId="66" fillId="34" borderId="80" xfId="0" quotePrefix="1" applyFont="1" applyFill="1" applyBorder="1" applyProtection="1"/>
    <xf numFmtId="0" fontId="0" fillId="34" borderId="160" xfId="0" applyFill="1" applyBorder="1" applyProtection="1"/>
    <xf numFmtId="0" fontId="66" fillId="34" borderId="160" xfId="0" applyFont="1" applyFill="1" applyBorder="1" applyProtection="1"/>
    <xf numFmtId="0" fontId="66" fillId="34" borderId="67" xfId="0" applyFont="1" applyFill="1" applyBorder="1" applyProtection="1"/>
    <xf numFmtId="0" fontId="66" fillId="34" borderId="282" xfId="0" applyFont="1" applyFill="1" applyBorder="1" applyProtection="1"/>
    <xf numFmtId="0" fontId="115" fillId="34" borderId="275" xfId="0" quotePrefix="1" applyFont="1" applyFill="1" applyBorder="1" applyProtection="1"/>
    <xf numFmtId="0" fontId="66" fillId="34" borderId="216" xfId="0" applyFont="1" applyFill="1" applyBorder="1" applyAlignment="1" applyProtection="1">
      <alignment horizontal="center" vertical="center"/>
    </xf>
    <xf numFmtId="38" fontId="74" fillId="0" borderId="212" xfId="0" applyNumberFormat="1" applyFont="1" applyFill="1" applyBorder="1" applyProtection="1"/>
    <xf numFmtId="0" fontId="74" fillId="0" borderId="261" xfId="0" applyFont="1" applyFill="1" applyBorder="1"/>
    <xf numFmtId="0" fontId="94" fillId="34" borderId="67" xfId="0" applyFont="1" applyFill="1" applyBorder="1" applyProtection="1"/>
    <xf numFmtId="0" fontId="127" fillId="34" borderId="160" xfId="0" quotePrefix="1" applyFont="1" applyFill="1" applyBorder="1" applyProtection="1"/>
    <xf numFmtId="0" fontId="127" fillId="34" borderId="160" xfId="0" quotePrefix="1" applyFont="1" applyFill="1" applyBorder="1" applyAlignment="1" applyProtection="1">
      <alignment horizontal="left" vertical="center"/>
    </xf>
    <xf numFmtId="0" fontId="127" fillId="34" borderId="67" xfId="0" applyFont="1" applyFill="1" applyBorder="1" applyAlignment="1" applyProtection="1">
      <alignment wrapText="1"/>
    </xf>
    <xf numFmtId="0" fontId="62" fillId="26" borderId="45" xfId="0" applyFont="1" applyFill="1" applyBorder="1" applyAlignment="1">
      <alignment horizontal="center" vertical="center"/>
    </xf>
    <xf numFmtId="0" fontId="66" fillId="26" borderId="263" xfId="0" applyFont="1" applyFill="1" applyBorder="1"/>
    <xf numFmtId="38" fontId="46" fillId="0" borderId="270" xfId="0" applyNumberFormat="1" applyFont="1" applyFill="1" applyBorder="1" applyProtection="1">
      <protection locked="0"/>
    </xf>
    <xf numFmtId="170" fontId="46" fillId="0" borderId="263" xfId="177" applyNumberFormat="1" applyFont="1" applyFill="1" applyBorder="1" applyProtection="1">
      <protection locked="0"/>
    </xf>
    <xf numFmtId="0" fontId="66" fillId="26" borderId="10" xfId="0" applyFont="1" applyFill="1" applyBorder="1" applyAlignment="1">
      <alignment horizontal="left" vertical="center"/>
    </xf>
    <xf numFmtId="0" fontId="62" fillId="26" borderId="270" xfId="0" applyFont="1" applyFill="1" applyBorder="1" applyAlignment="1">
      <alignment horizontal="center" vertical="center"/>
    </xf>
    <xf numFmtId="0" fontId="115" fillId="34" borderId="286" xfId="0" applyFont="1" applyFill="1" applyBorder="1" applyProtection="1"/>
    <xf numFmtId="170" fontId="46" fillId="28" borderId="276" xfId="177" applyNumberFormat="1" applyFont="1" applyFill="1" applyBorder="1" applyProtection="1"/>
    <xf numFmtId="170" fontId="46" fillId="28" borderId="272" xfId="177" applyNumberFormat="1" applyFont="1" applyFill="1" applyBorder="1" applyProtection="1"/>
    <xf numFmtId="0" fontId="62" fillId="26" borderId="272" xfId="0" applyFont="1" applyFill="1" applyBorder="1" applyAlignment="1">
      <alignment horizontal="center" vertical="center" wrapText="1"/>
    </xf>
    <xf numFmtId="38" fontId="46" fillId="0" borderId="272" xfId="0" applyNumberFormat="1" applyFont="1" applyFill="1" applyBorder="1" applyProtection="1">
      <protection locked="0"/>
    </xf>
    <xf numFmtId="170" fontId="46" fillId="0" borderId="272" xfId="177" applyNumberFormat="1" applyFont="1" applyFill="1" applyBorder="1" applyProtection="1">
      <protection locked="0"/>
    </xf>
    <xf numFmtId="170" fontId="46" fillId="28" borderId="257" xfId="177" applyNumberFormat="1" applyFont="1" applyFill="1" applyBorder="1" applyProtection="1"/>
    <xf numFmtId="170" fontId="46" fillId="28" borderId="250" xfId="177" applyNumberFormat="1" applyFont="1" applyFill="1" applyBorder="1" applyProtection="1"/>
    <xf numFmtId="38" fontId="46" fillId="0" borderId="250" xfId="0" applyNumberFormat="1" applyFont="1" applyFill="1" applyBorder="1" applyProtection="1">
      <protection locked="0"/>
    </xf>
    <xf numFmtId="38" fontId="46" fillId="0" borderId="235" xfId="0" applyNumberFormat="1" applyFont="1" applyFill="1" applyBorder="1" applyProtection="1">
      <protection locked="0"/>
    </xf>
    <xf numFmtId="0" fontId="74" fillId="26" borderId="120" xfId="0" applyFont="1" applyFill="1" applyBorder="1" applyAlignment="1">
      <alignment horizontal="left"/>
    </xf>
    <xf numFmtId="38" fontId="46" fillId="0" borderId="269" xfId="0" applyNumberFormat="1" applyFont="1" applyFill="1" applyBorder="1" applyProtection="1">
      <protection locked="0"/>
    </xf>
    <xf numFmtId="170" fontId="62" fillId="34" borderId="235" xfId="177" applyNumberFormat="1" applyFont="1" applyFill="1" applyBorder="1" applyProtection="1"/>
    <xf numFmtId="38" fontId="46" fillId="0" borderId="226" xfId="0" applyNumberFormat="1" applyFont="1" applyFill="1" applyBorder="1" applyProtection="1">
      <protection locked="0"/>
    </xf>
    <xf numFmtId="170" fontId="46" fillId="28" borderId="212" xfId="177" applyNumberFormat="1" applyFont="1" applyFill="1" applyBorder="1"/>
    <xf numFmtId="170" fontId="46" fillId="34" borderId="226" xfId="177" applyNumberFormat="1" applyFont="1" applyFill="1" applyBorder="1" applyProtection="1">
      <protection locked="0"/>
    </xf>
    <xf numFmtId="170" fontId="46" fillId="34" borderId="226" xfId="177" applyNumberFormat="1" applyFont="1" applyFill="1" applyBorder="1"/>
    <xf numFmtId="0" fontId="116" fillId="26" borderId="62" xfId="0" applyFont="1" applyFill="1" applyBorder="1"/>
    <xf numFmtId="0" fontId="116" fillId="26" borderId="256" xfId="0" applyFont="1" applyFill="1" applyBorder="1"/>
    <xf numFmtId="0" fontId="116" fillId="26" borderId="256" xfId="0" applyFont="1" applyFill="1" applyBorder="1" applyProtection="1">
      <protection locked="0"/>
    </xf>
    <xf numFmtId="0" fontId="116" fillId="26" borderId="266" xfId="0" applyFont="1" applyFill="1" applyBorder="1" applyAlignment="1">
      <alignment wrapText="1"/>
    </xf>
    <xf numFmtId="0" fontId="116" fillId="26" borderId="256" xfId="0" quotePrefix="1" applyFont="1" applyFill="1" applyBorder="1" applyAlignment="1">
      <alignment wrapText="1"/>
    </xf>
    <xf numFmtId="0" fontId="116" fillId="26" borderId="256" xfId="0" quotePrefix="1" applyFont="1" applyFill="1" applyBorder="1"/>
    <xf numFmtId="0" fontId="116" fillId="26" borderId="266" xfId="0" quotePrefix="1" applyFont="1" applyFill="1" applyBorder="1"/>
    <xf numFmtId="0" fontId="66" fillId="26" borderId="235" xfId="0" applyFont="1" applyFill="1" applyBorder="1" applyAlignment="1">
      <alignment horizontal="left"/>
    </xf>
    <xf numFmtId="38" fontId="46" fillId="0" borderId="117" xfId="0" applyNumberFormat="1" applyFont="1" applyFill="1" applyBorder="1" applyProtection="1">
      <protection locked="0"/>
    </xf>
    <xf numFmtId="38" fontId="46" fillId="0" borderId="261" xfId="0" applyNumberFormat="1" applyFont="1" applyFill="1" applyBorder="1" applyProtection="1">
      <protection locked="0"/>
    </xf>
    <xf numFmtId="38" fontId="46" fillId="0" borderId="212" xfId="0" applyNumberFormat="1" applyFont="1" applyFill="1" applyBorder="1"/>
    <xf numFmtId="0" fontId="0" fillId="0" borderId="249" xfId="0" applyBorder="1"/>
    <xf numFmtId="0" fontId="62" fillId="0" borderId="277" xfId="0" applyFont="1" applyFill="1" applyBorder="1" applyAlignment="1" applyProtection="1">
      <alignment horizontal="center" vertical="center"/>
      <protection locked="0"/>
    </xf>
    <xf numFmtId="0" fontId="62" fillId="0" borderId="256" xfId="0" applyFont="1" applyFill="1" applyBorder="1" applyAlignment="1" applyProtection="1">
      <alignment horizontal="center" vertical="center"/>
      <protection locked="0"/>
    </xf>
    <xf numFmtId="0" fontId="62" fillId="0" borderId="246" xfId="0" applyFont="1" applyFill="1" applyBorder="1" applyAlignment="1" applyProtection="1">
      <alignment horizontal="center" vertical="center"/>
      <protection locked="0"/>
    </xf>
    <xf numFmtId="170" fontId="62" fillId="30" borderId="269" xfId="177" applyNumberFormat="1" applyFont="1" applyFill="1" applyBorder="1" applyProtection="1"/>
    <xf numFmtId="170" fontId="46" fillId="28" borderId="263" xfId="177" applyNumberFormat="1" applyFont="1" applyFill="1" applyBorder="1" applyProtection="1"/>
    <xf numFmtId="170" fontId="46" fillId="0" borderId="266" xfId="177" applyNumberFormat="1" applyFont="1" applyFill="1" applyBorder="1" applyProtection="1">
      <protection locked="0"/>
    </xf>
    <xf numFmtId="0" fontId="127" fillId="34" borderId="80" xfId="0" applyFont="1" applyFill="1" applyBorder="1" applyAlignment="1" applyProtection="1">
      <alignment wrapText="1"/>
    </xf>
    <xf numFmtId="0" fontId="81" fillId="26" borderId="235" xfId="0" quotePrefix="1" applyFont="1" applyFill="1" applyBorder="1" applyProtection="1"/>
    <xf numFmtId="0" fontId="46" fillId="0" borderId="272" xfId="0" applyFont="1" applyBorder="1" applyProtection="1">
      <protection locked="0"/>
    </xf>
    <xf numFmtId="0" fontId="46" fillId="0" borderId="45" xfId="0" applyFont="1" applyBorder="1" applyProtection="1">
      <protection locked="0"/>
    </xf>
    <xf numFmtId="0" fontId="46" fillId="0" borderId="234" xfId="0" applyFont="1" applyBorder="1" applyProtection="1">
      <protection locked="0"/>
    </xf>
    <xf numFmtId="170" fontId="46" fillId="28" borderId="261" xfId="177" applyNumberFormat="1" applyFont="1" applyFill="1" applyBorder="1"/>
    <xf numFmtId="170" fontId="46" fillId="34" borderId="276" xfId="177" applyNumberFormat="1" applyFont="1" applyFill="1" applyBorder="1" applyProtection="1">
      <protection locked="0"/>
    </xf>
    <xf numFmtId="0" fontId="66" fillId="34" borderId="0" xfId="0" applyFont="1" applyFill="1" applyBorder="1" applyAlignment="1">
      <alignment horizontal="left"/>
    </xf>
    <xf numFmtId="0" fontId="66" fillId="34" borderId="0" xfId="0" applyFont="1" applyFill="1" applyAlignment="1">
      <alignment horizontal="left"/>
    </xf>
    <xf numFmtId="166" fontId="19" fillId="0" borderId="0" xfId="15" applyFont="1" applyProtection="1"/>
    <xf numFmtId="166" fontId="66" fillId="34" borderId="0" xfId="15" quotePrefix="1" applyFont="1" applyFill="1" applyBorder="1" applyAlignment="1" applyProtection="1">
      <alignment horizontal="left"/>
    </xf>
    <xf numFmtId="166" fontId="74" fillId="34" borderId="0" xfId="15" applyFont="1" applyFill="1" applyProtection="1"/>
    <xf numFmtId="166" fontId="19" fillId="34" borderId="0" xfId="15" applyFont="1" applyFill="1" applyProtection="1"/>
    <xf numFmtId="49" fontId="76" fillId="34" borderId="0" xfId="15" quotePrefix="1" applyNumberFormat="1" applyFont="1" applyFill="1" applyAlignment="1" applyProtection="1">
      <alignment horizontal="center"/>
    </xf>
    <xf numFmtId="166" fontId="74" fillId="34" borderId="0" xfId="15" applyFont="1" applyFill="1" applyBorder="1" applyProtection="1"/>
    <xf numFmtId="166" fontId="74" fillId="34" borderId="0" xfId="15" quotePrefix="1" applyFont="1" applyFill="1" applyBorder="1" applyAlignment="1" applyProtection="1">
      <alignment horizontal="left"/>
    </xf>
    <xf numFmtId="166" fontId="19" fillId="0" borderId="0" xfId="15" applyFont="1" applyAlignment="1" applyProtection="1"/>
    <xf numFmtId="166" fontId="99" fillId="34" borderId="0" xfId="15" applyFont="1" applyFill="1" applyBorder="1" applyAlignment="1" applyProtection="1">
      <alignment horizontal="center"/>
    </xf>
    <xf numFmtId="166" fontId="19" fillId="34" borderId="0" xfId="15" applyFont="1" applyFill="1" applyAlignment="1" applyProtection="1"/>
    <xf numFmtId="166" fontId="62" fillId="34" borderId="287" xfId="15" applyFont="1" applyFill="1" applyBorder="1" applyAlignment="1" applyProtection="1">
      <alignment horizontal="center"/>
    </xf>
    <xf numFmtId="166" fontId="62" fillId="34" borderId="287" xfId="15" applyFont="1" applyFill="1" applyBorder="1" applyProtection="1"/>
    <xf numFmtId="166" fontId="46" fillId="34" borderId="287" xfId="15" applyFont="1" applyFill="1" applyBorder="1" applyAlignment="1" applyProtection="1">
      <alignment horizontal="center"/>
    </xf>
    <xf numFmtId="166" fontId="46" fillId="34" borderId="287" xfId="15" applyFont="1" applyFill="1" applyBorder="1" applyProtection="1"/>
    <xf numFmtId="166" fontId="46" fillId="34" borderId="287" xfId="15" applyFont="1" applyFill="1" applyBorder="1" applyAlignment="1" applyProtection="1">
      <alignment horizontal="left" indent="1"/>
    </xf>
    <xf numFmtId="170" fontId="46" fillId="33" borderId="287" xfId="245" applyNumberFormat="1" applyFont="1" applyFill="1" applyBorder="1" applyProtection="1"/>
    <xf numFmtId="166" fontId="62" fillId="34" borderId="287" xfId="15" applyFont="1" applyFill="1" applyBorder="1" applyAlignment="1" applyProtection="1">
      <alignment horizontal="left"/>
    </xf>
    <xf numFmtId="170" fontId="46" fillId="34" borderId="287" xfId="245" applyNumberFormat="1" applyFont="1" applyFill="1" applyBorder="1" applyProtection="1"/>
    <xf numFmtId="170" fontId="46" fillId="40" borderId="287" xfId="245" applyNumberFormat="1" applyFont="1" applyFill="1" applyBorder="1" applyProtection="1"/>
    <xf numFmtId="166" fontId="46" fillId="0" borderId="0" xfId="15" applyFont="1" applyProtection="1"/>
    <xf numFmtId="166" fontId="46" fillId="34" borderId="0" xfId="15" applyFont="1" applyFill="1" applyProtection="1"/>
    <xf numFmtId="49" fontId="92" fillId="34" borderId="0" xfId="15" quotePrefix="1" applyNumberFormat="1" applyFont="1" applyFill="1" applyAlignment="1" applyProtection="1">
      <alignment horizontal="center"/>
    </xf>
    <xf numFmtId="166" fontId="62" fillId="34" borderId="0" xfId="15" applyFont="1" applyFill="1" applyAlignment="1" applyProtection="1">
      <alignment horizontal="center"/>
    </xf>
    <xf numFmtId="166" fontId="46" fillId="34" borderId="0" xfId="15" applyFont="1" applyFill="1" applyBorder="1" applyProtection="1"/>
    <xf numFmtId="166" fontId="62" fillId="34" borderId="0" xfId="15" quotePrefix="1" applyFont="1" applyFill="1" applyBorder="1" applyAlignment="1" applyProtection="1">
      <alignment horizontal="left"/>
    </xf>
    <xf numFmtId="166" fontId="62" fillId="34" borderId="0" xfId="15" applyFont="1" applyFill="1" applyProtection="1"/>
    <xf numFmtId="166" fontId="62" fillId="34" borderId="0" xfId="15" applyFont="1" applyFill="1" applyBorder="1" applyAlignment="1" applyProtection="1">
      <alignment horizontal="center"/>
    </xf>
    <xf numFmtId="166" fontId="46" fillId="34" borderId="0" xfId="15" quotePrefix="1" applyFont="1" applyFill="1" applyBorder="1" applyAlignment="1" applyProtection="1">
      <alignment horizontal="left"/>
    </xf>
    <xf numFmtId="166" fontId="82" fillId="34" borderId="0" xfId="15" applyFont="1" applyFill="1" applyBorder="1" applyAlignment="1" applyProtection="1">
      <alignment horizontal="center"/>
    </xf>
    <xf numFmtId="166" fontId="46" fillId="34" borderId="0" xfId="15" applyFont="1" applyFill="1" applyAlignment="1" applyProtection="1"/>
    <xf numFmtId="170" fontId="46" fillId="0" borderId="287" xfId="220" applyNumberFormat="1" applyFont="1" applyFill="1" applyBorder="1" applyProtection="1">
      <protection locked="0"/>
    </xf>
    <xf numFmtId="170" fontId="46" fillId="33" borderId="287" xfId="220" applyNumberFormat="1" applyFont="1" applyFill="1" applyBorder="1" applyProtection="1"/>
    <xf numFmtId="170" fontId="46" fillId="34" borderId="287" xfId="220" applyNumberFormat="1" applyFont="1" applyFill="1" applyBorder="1" applyProtection="1"/>
    <xf numFmtId="170" fontId="46" fillId="33" borderId="287" xfId="15" applyNumberFormat="1" applyFont="1" applyFill="1" applyBorder="1" applyProtection="1"/>
    <xf numFmtId="166" fontId="46" fillId="34" borderId="287" xfId="15" applyFont="1" applyFill="1" applyBorder="1" applyAlignment="1" applyProtection="1">
      <alignment horizontal="right"/>
    </xf>
    <xf numFmtId="170" fontId="46" fillId="40" borderId="287" xfId="15" applyNumberFormat="1" applyFont="1" applyFill="1" applyBorder="1" applyProtection="1"/>
    <xf numFmtId="170" fontId="46" fillId="34" borderId="287" xfId="15" applyNumberFormat="1" applyFont="1" applyFill="1" applyBorder="1" applyProtection="1"/>
    <xf numFmtId="170" fontId="46" fillId="0" borderId="287" xfId="220" applyNumberFormat="1" applyFont="1" applyBorder="1" applyProtection="1">
      <protection locked="0"/>
    </xf>
    <xf numFmtId="170" fontId="46" fillId="40" borderId="287" xfId="220" applyNumberFormat="1" applyFont="1" applyFill="1" applyBorder="1" applyProtection="1"/>
    <xf numFmtId="166" fontId="62" fillId="34" borderId="287" xfId="15" applyFont="1" applyFill="1" applyBorder="1" applyAlignment="1" applyProtection="1">
      <alignment wrapText="1"/>
    </xf>
    <xf numFmtId="166" fontId="46" fillId="34" borderId="289" xfId="15" applyFont="1" applyFill="1" applyBorder="1" applyProtection="1"/>
    <xf numFmtId="166" fontId="46" fillId="34" borderId="290" xfId="15" applyFont="1" applyFill="1" applyBorder="1" applyProtection="1"/>
    <xf numFmtId="166" fontId="46" fillId="34" borderId="290" xfId="15" applyFont="1" applyFill="1" applyBorder="1" applyAlignment="1" applyProtection="1">
      <alignment horizontal="right"/>
    </xf>
    <xf numFmtId="166" fontId="46" fillId="34" borderId="291" xfId="15" applyFont="1" applyFill="1" applyBorder="1" applyProtection="1"/>
    <xf numFmtId="166" fontId="46" fillId="34" borderId="287" xfId="15" applyFont="1" applyFill="1" applyBorder="1" applyAlignment="1" applyProtection="1">
      <alignment horizontal="left" indent="2"/>
    </xf>
    <xf numFmtId="166" fontId="46" fillId="0" borderId="287" xfId="15" applyFont="1" applyFill="1" applyBorder="1" applyAlignment="1" applyProtection="1">
      <alignment horizontal="left" indent="1"/>
      <protection locked="0"/>
    </xf>
    <xf numFmtId="170" fontId="46" fillId="0" borderId="287" xfId="15" applyNumberFormat="1" applyFont="1" applyFill="1" applyBorder="1" applyProtection="1">
      <protection locked="0"/>
    </xf>
    <xf numFmtId="166" fontId="46" fillId="34" borderId="287" xfId="15" applyFont="1" applyFill="1" applyBorder="1" applyAlignment="1" applyProtection="1">
      <alignment horizontal="left" wrapText="1" indent="1"/>
    </xf>
    <xf numFmtId="166" fontId="46" fillId="34" borderId="287" xfId="15" applyFont="1" applyFill="1" applyBorder="1" applyAlignment="1" applyProtection="1">
      <alignment horizontal="left"/>
    </xf>
    <xf numFmtId="170" fontId="62" fillId="40" borderId="287" xfId="220" applyNumberFormat="1" applyFont="1" applyFill="1" applyBorder="1" applyProtection="1"/>
    <xf numFmtId="3" fontId="46" fillId="34" borderId="0" xfId="181" applyNumberFormat="1" applyFont="1" applyFill="1" applyAlignment="1" applyProtection="1">
      <alignment horizontal="right"/>
    </xf>
    <xf numFmtId="166" fontId="46" fillId="0" borderId="0" xfId="15" applyFont="1" applyBorder="1" applyProtection="1"/>
    <xf numFmtId="166" fontId="46" fillId="34" borderId="292" xfId="15" applyFont="1" applyFill="1" applyBorder="1" applyProtection="1"/>
    <xf numFmtId="166" fontId="62" fillId="34" borderId="287" xfId="15" applyFont="1" applyFill="1" applyBorder="1" applyAlignment="1" applyProtection="1">
      <alignment horizontal="center" wrapText="1"/>
    </xf>
    <xf numFmtId="170" fontId="62" fillId="34" borderId="287" xfId="176" applyNumberFormat="1" applyFont="1" applyFill="1" applyBorder="1" applyAlignment="1" applyProtection="1">
      <alignment horizontal="center" wrapText="1"/>
    </xf>
    <xf numFmtId="166" fontId="79" fillId="34" borderId="293" xfId="15" applyFont="1" applyFill="1" applyBorder="1" applyAlignment="1" applyProtection="1">
      <alignment horizontal="center" wrapText="1"/>
    </xf>
    <xf numFmtId="170" fontId="62" fillId="34" borderId="287" xfId="176" applyNumberFormat="1" applyFont="1" applyFill="1" applyBorder="1" applyAlignment="1" applyProtection="1">
      <alignment horizontal="center"/>
    </xf>
    <xf numFmtId="166" fontId="103" fillId="34" borderId="293" xfId="15" applyFont="1" applyFill="1" applyBorder="1" applyAlignment="1" applyProtection="1">
      <alignment horizontal="right"/>
    </xf>
    <xf numFmtId="10" fontId="62" fillId="34" borderId="287" xfId="102" applyNumberFormat="1" applyFont="1" applyFill="1" applyBorder="1" applyProtection="1"/>
    <xf numFmtId="10" fontId="46" fillId="34" borderId="287" xfId="102" applyNumberFormat="1" applyFont="1" applyFill="1" applyBorder="1" applyProtection="1"/>
    <xf numFmtId="170" fontId="46" fillId="34" borderId="287" xfId="176" applyNumberFormat="1" applyFont="1" applyFill="1" applyBorder="1" applyProtection="1"/>
    <xf numFmtId="166" fontId="46" fillId="34" borderId="287" xfId="15" applyFont="1" applyFill="1" applyBorder="1" applyAlignment="1" applyProtection="1">
      <alignment wrapText="1"/>
    </xf>
    <xf numFmtId="170" fontId="46" fillId="0" borderId="287" xfId="176" applyNumberFormat="1" applyFont="1" applyFill="1" applyBorder="1" applyProtection="1">
      <protection locked="0"/>
    </xf>
    <xf numFmtId="170" fontId="46" fillId="33" borderId="287" xfId="176" applyNumberFormat="1" applyFont="1" applyFill="1" applyBorder="1" applyProtection="1"/>
    <xf numFmtId="170" fontId="46" fillId="0" borderId="287" xfId="176" applyNumberFormat="1" applyFont="1" applyBorder="1" applyProtection="1">
      <protection locked="0"/>
    </xf>
    <xf numFmtId="166" fontId="46" fillId="34" borderId="287" xfId="15" applyFont="1" applyFill="1" applyBorder="1" applyAlignment="1" applyProtection="1">
      <alignment horizontal="left" vertical="center" wrapText="1"/>
    </xf>
    <xf numFmtId="10" fontId="46" fillId="34" borderId="287" xfId="102" applyNumberFormat="1" applyFont="1" applyFill="1" applyBorder="1" applyAlignment="1" applyProtection="1">
      <alignment horizontal="right"/>
    </xf>
    <xf numFmtId="170" fontId="46" fillId="40" borderId="287" xfId="176" applyNumberFormat="1" applyFont="1" applyFill="1" applyBorder="1" applyProtection="1"/>
    <xf numFmtId="3" fontId="46" fillId="34" borderId="293" xfId="15" applyNumberFormat="1" applyFont="1" applyFill="1" applyBorder="1" applyProtection="1"/>
    <xf numFmtId="166" fontId="46" fillId="34" borderId="293" xfId="15" applyFont="1" applyFill="1" applyBorder="1" applyProtection="1"/>
    <xf numFmtId="166" fontId="62" fillId="0" borderId="287" xfId="15" applyFont="1" applyFill="1" applyBorder="1" applyProtection="1">
      <protection locked="0"/>
    </xf>
    <xf numFmtId="10" fontId="46" fillId="0" borderId="287" xfId="102" applyNumberFormat="1" applyFont="1" applyFill="1" applyBorder="1" applyProtection="1">
      <protection locked="0"/>
    </xf>
    <xf numFmtId="10" fontId="46" fillId="34" borderId="293" xfId="102" applyNumberFormat="1" applyFont="1" applyFill="1" applyBorder="1" applyProtection="1"/>
    <xf numFmtId="10" fontId="46" fillId="34" borderId="287" xfId="15" applyNumberFormat="1" applyFont="1" applyFill="1" applyBorder="1" applyProtection="1"/>
    <xf numFmtId="166" fontId="46" fillId="0" borderId="287" xfId="15" applyFont="1" applyFill="1" applyBorder="1" applyProtection="1">
      <protection locked="0"/>
    </xf>
    <xf numFmtId="10" fontId="46" fillId="0" borderId="287" xfId="15" applyNumberFormat="1" applyFont="1" applyFill="1" applyBorder="1" applyProtection="1">
      <protection locked="0"/>
    </xf>
    <xf numFmtId="166" fontId="46" fillId="0" borderId="287" xfId="15" applyFont="1" applyFill="1" applyBorder="1" applyAlignment="1" applyProtection="1">
      <alignment horizontal="left" indent="4"/>
      <protection locked="0"/>
    </xf>
    <xf numFmtId="166" fontId="46" fillId="34" borderId="293" xfId="15" applyFont="1" applyFill="1" applyBorder="1" applyAlignment="1" applyProtection="1">
      <alignment horizontal="right"/>
    </xf>
    <xf numFmtId="166" fontId="46" fillId="34" borderId="287" xfId="15" applyFont="1" applyFill="1" applyBorder="1" applyAlignment="1" applyProtection="1">
      <alignment horizontal="left" wrapText="1" indent="4"/>
    </xf>
    <xf numFmtId="10" fontId="46" fillId="34" borderId="287" xfId="102" applyNumberFormat="1" applyFont="1" applyFill="1" applyBorder="1" applyProtection="1">
      <protection locked="0"/>
    </xf>
    <xf numFmtId="3" fontId="62" fillId="34" borderId="287" xfId="15" applyNumberFormat="1" applyFont="1" applyFill="1" applyBorder="1" applyProtection="1"/>
    <xf numFmtId="3" fontId="46" fillId="34" borderId="287" xfId="15" applyNumberFormat="1" applyFont="1" applyFill="1" applyBorder="1" applyProtection="1"/>
    <xf numFmtId="170" fontId="46" fillId="34" borderId="287" xfId="176" applyNumberFormat="1" applyFont="1" applyFill="1" applyBorder="1" applyProtection="1">
      <protection locked="0"/>
    </xf>
    <xf numFmtId="10" fontId="46" fillId="34" borderId="287" xfId="15" applyNumberFormat="1" applyFont="1" applyFill="1" applyBorder="1" applyAlignment="1" applyProtection="1">
      <alignment horizontal="right" vertical="center" wrapText="1"/>
    </xf>
    <xf numFmtId="10" fontId="46" fillId="34" borderId="287" xfId="15" applyNumberFormat="1" applyFont="1" applyFill="1" applyBorder="1" applyAlignment="1" applyProtection="1">
      <alignment vertical="center" wrapText="1"/>
    </xf>
    <xf numFmtId="170" fontId="46" fillId="34" borderId="293" xfId="176" applyNumberFormat="1" applyFont="1" applyFill="1" applyBorder="1" applyProtection="1"/>
    <xf numFmtId="43" fontId="46" fillId="33" borderId="287" xfId="176" applyNumberFormat="1" applyFont="1" applyFill="1" applyBorder="1" applyProtection="1"/>
    <xf numFmtId="170" fontId="46" fillId="34" borderId="287" xfId="102" applyNumberFormat="1" applyFont="1" applyFill="1" applyBorder="1" applyProtection="1"/>
    <xf numFmtId="10" fontId="62" fillId="34" borderId="287" xfId="102" applyNumberFormat="1" applyFont="1" applyFill="1" applyBorder="1" applyAlignment="1" applyProtection="1">
      <alignment wrapText="1"/>
    </xf>
    <xf numFmtId="170" fontId="46" fillId="0" borderId="287" xfId="176" applyNumberFormat="1" applyFont="1" applyBorder="1" applyAlignment="1" applyProtection="1">
      <alignment horizontal="center"/>
      <protection locked="0"/>
    </xf>
    <xf numFmtId="170" fontId="62" fillId="34" borderId="287" xfId="102" applyNumberFormat="1" applyFont="1" applyFill="1" applyBorder="1" applyProtection="1"/>
    <xf numFmtId="170" fontId="62" fillId="40" borderId="287" xfId="176" applyNumberFormat="1" applyFont="1" applyFill="1" applyBorder="1" applyProtection="1"/>
    <xf numFmtId="10" fontId="84" fillId="34" borderId="287" xfId="102" applyNumberFormat="1" applyFont="1" applyFill="1" applyBorder="1" applyProtection="1"/>
    <xf numFmtId="166" fontId="103" fillId="34" borderId="295" xfId="15" applyFont="1" applyFill="1" applyBorder="1" applyAlignment="1" applyProtection="1">
      <alignment horizontal="right"/>
    </xf>
    <xf numFmtId="3" fontId="62" fillId="34" borderId="287" xfId="15" applyNumberFormat="1" applyFont="1" applyFill="1" applyBorder="1" applyAlignment="1" applyProtection="1">
      <alignment horizontal="center" wrapText="1"/>
    </xf>
    <xf numFmtId="166" fontId="46" fillId="34" borderId="295" xfId="15" applyFont="1" applyFill="1" applyBorder="1" applyProtection="1"/>
    <xf numFmtId="3" fontId="62" fillId="34" borderId="287" xfId="15" applyNumberFormat="1" applyFont="1" applyFill="1" applyBorder="1" applyAlignment="1" applyProtection="1">
      <alignment horizontal="center"/>
    </xf>
    <xf numFmtId="9" fontId="46" fillId="34" borderId="287" xfId="102" applyFont="1" applyFill="1" applyBorder="1" applyProtection="1"/>
    <xf numFmtId="3" fontId="46" fillId="34" borderId="287" xfId="102" applyNumberFormat="1" applyFont="1" applyFill="1" applyBorder="1" applyProtection="1"/>
    <xf numFmtId="3" fontId="46" fillId="34" borderId="287" xfId="246" applyNumberFormat="1" applyFont="1" applyFill="1" applyBorder="1" applyProtection="1"/>
    <xf numFmtId="9" fontId="46" fillId="34" borderId="287" xfId="102" applyFont="1" applyFill="1" applyBorder="1" applyAlignment="1" applyProtection="1">
      <alignment horizontal="center"/>
    </xf>
    <xf numFmtId="3" fontId="46" fillId="0" borderId="287" xfId="15" applyNumberFormat="1" applyFont="1" applyBorder="1" applyProtection="1">
      <protection locked="0"/>
    </xf>
    <xf numFmtId="170" fontId="46" fillId="33" borderId="287" xfId="89" applyNumberFormat="1" applyFont="1" applyFill="1" applyBorder="1" applyProtection="1"/>
    <xf numFmtId="170" fontId="46" fillId="0" borderId="287" xfId="245" applyNumberFormat="1" applyFont="1" applyBorder="1" applyProtection="1">
      <protection locked="0"/>
    </xf>
    <xf numFmtId="3" fontId="46" fillId="34" borderId="295" xfId="15" applyNumberFormat="1" applyFont="1" applyFill="1" applyBorder="1" applyProtection="1"/>
    <xf numFmtId="170" fontId="46" fillId="40" borderId="287" xfId="89" applyNumberFormat="1" applyFont="1" applyFill="1" applyBorder="1" applyProtection="1"/>
    <xf numFmtId="170" fontId="46" fillId="34" borderId="287" xfId="89" applyNumberFormat="1" applyFont="1" applyFill="1" applyBorder="1" applyProtection="1"/>
    <xf numFmtId="3" fontId="46" fillId="0" borderId="287" xfId="15" applyNumberFormat="1" applyFont="1" applyFill="1" applyBorder="1" applyProtection="1">
      <protection locked="0"/>
    </xf>
    <xf numFmtId="170" fontId="46" fillId="0" borderId="287" xfId="245" applyNumberFormat="1" applyFont="1" applyFill="1" applyBorder="1" applyProtection="1">
      <protection locked="0"/>
    </xf>
    <xf numFmtId="9" fontId="46" fillId="0" borderId="287" xfId="102" applyFont="1" applyFill="1" applyBorder="1" applyProtection="1">
      <protection locked="0"/>
    </xf>
    <xf numFmtId="166" fontId="46" fillId="0" borderId="287" xfId="15" applyFont="1" applyBorder="1" applyAlignment="1" applyProtection="1">
      <alignment horizontal="left" indent="1"/>
      <protection locked="0"/>
    </xf>
    <xf numFmtId="170" fontId="62" fillId="40" borderId="287" xfId="245" applyNumberFormat="1" applyFont="1" applyFill="1" applyBorder="1" applyProtection="1"/>
    <xf numFmtId="9" fontId="62" fillId="34" borderId="287" xfId="102" applyFont="1" applyFill="1" applyBorder="1" applyAlignment="1" applyProtection="1">
      <alignment horizontal="center"/>
    </xf>
    <xf numFmtId="170" fontId="62" fillId="34" borderId="287" xfId="218" applyNumberFormat="1" applyFont="1" applyFill="1" applyBorder="1" applyAlignment="1" applyProtection="1">
      <alignment horizontal="center"/>
    </xf>
    <xf numFmtId="166" fontId="46" fillId="34" borderId="287" xfId="15" applyFont="1" applyFill="1" applyBorder="1" applyAlignment="1" applyProtection="1">
      <alignment horizontal="left" indent="3"/>
    </xf>
    <xf numFmtId="170" fontId="46" fillId="34" borderId="287" xfId="218" applyNumberFormat="1" applyFont="1" applyFill="1" applyBorder="1" applyProtection="1"/>
    <xf numFmtId="166" fontId="46" fillId="0" borderId="287" xfId="15" applyFont="1" applyBorder="1" applyAlignment="1" applyProtection="1">
      <alignment horizontal="left" indent="2"/>
      <protection locked="0"/>
    </xf>
    <xf numFmtId="9" fontId="46" fillId="0" borderId="287" xfId="246" applyFont="1" applyBorder="1" applyAlignment="1" applyProtection="1">
      <alignment horizontal="left" indent="3"/>
      <protection locked="0"/>
    </xf>
    <xf numFmtId="170" fontId="46" fillId="0" borderId="287" xfId="245" applyNumberFormat="1" applyFont="1" applyFill="1" applyBorder="1" applyAlignment="1" applyProtection="1">
      <alignment horizontal="center"/>
      <protection locked="0"/>
    </xf>
    <xf numFmtId="170" fontId="46" fillId="33" borderId="287" xfId="218" applyNumberFormat="1" applyFont="1" applyFill="1" applyBorder="1" applyProtection="1"/>
    <xf numFmtId="166" fontId="46" fillId="0" borderId="287" xfId="15" applyFont="1" applyBorder="1" applyAlignment="1" applyProtection="1">
      <alignment horizontal="left" indent="3"/>
      <protection locked="0"/>
    </xf>
    <xf numFmtId="9" fontId="46" fillId="0" borderId="287" xfId="246" applyFont="1" applyBorder="1" applyProtection="1">
      <protection locked="0"/>
    </xf>
    <xf numFmtId="170" fontId="62" fillId="34" borderId="287" xfId="245" applyNumberFormat="1" applyFont="1" applyFill="1" applyBorder="1" applyProtection="1"/>
    <xf numFmtId="170" fontId="62" fillId="40" borderId="287" xfId="245" applyNumberFormat="1" applyFont="1" applyFill="1" applyBorder="1" applyAlignment="1" applyProtection="1">
      <alignment horizontal="center"/>
      <protection locked="0"/>
    </xf>
    <xf numFmtId="170" fontId="62" fillId="40" borderId="287" xfId="218" applyNumberFormat="1" applyFont="1" applyFill="1" applyBorder="1" applyProtection="1"/>
    <xf numFmtId="166" fontId="46" fillId="0" borderId="0" xfId="15" applyFont="1" applyAlignment="1" applyProtection="1"/>
    <xf numFmtId="166" fontId="62" fillId="34" borderId="0" xfId="15" applyFont="1" applyFill="1" applyBorder="1" applyAlignment="1" applyProtection="1">
      <alignment horizontal="center" wrapText="1"/>
    </xf>
    <xf numFmtId="166" fontId="62" fillId="34" borderId="287" xfId="15" applyFont="1" applyFill="1" applyBorder="1" applyAlignment="1" applyProtection="1">
      <alignment horizontal="left" wrapText="1"/>
    </xf>
    <xf numFmtId="166" fontId="78" fillId="34" borderId="287" xfId="15" applyFont="1" applyFill="1" applyBorder="1" applyProtection="1"/>
    <xf numFmtId="166" fontId="46" fillId="0" borderId="287" xfId="15" applyFont="1" applyFill="1" applyBorder="1" applyAlignment="1" applyProtection="1">
      <alignment horizontal="left" wrapText="1"/>
      <protection locked="0"/>
    </xf>
    <xf numFmtId="171" fontId="62" fillId="34" borderId="287" xfId="15" applyNumberFormat="1" applyFont="1" applyFill="1" applyBorder="1" applyAlignment="1" applyProtection="1">
      <alignment horizontal="center"/>
    </xf>
    <xf numFmtId="170" fontId="62" fillId="33" borderId="287" xfId="89" applyNumberFormat="1" applyFont="1" applyFill="1" applyBorder="1" applyAlignment="1" applyProtection="1">
      <alignment horizontal="center"/>
    </xf>
    <xf numFmtId="166" fontId="46" fillId="0" borderId="287" xfId="15" applyFont="1" applyBorder="1" applyAlignment="1" applyProtection="1">
      <alignment horizontal="left" wrapText="1"/>
      <protection locked="0"/>
    </xf>
    <xf numFmtId="170" fontId="46" fillId="0" borderId="287" xfId="245" applyNumberFormat="1" applyFont="1" applyBorder="1" applyAlignment="1" applyProtection="1">
      <alignment horizontal="center"/>
      <protection locked="0"/>
    </xf>
    <xf numFmtId="166" fontId="46" fillId="0" borderId="287" xfId="15" applyFont="1" applyBorder="1" applyAlignment="1" applyProtection="1">
      <alignment wrapText="1"/>
      <protection locked="0"/>
    </xf>
    <xf numFmtId="166" fontId="46" fillId="0" borderId="287" xfId="15" applyFont="1" applyBorder="1" applyAlignment="1" applyProtection="1">
      <alignment horizontal="left"/>
      <protection locked="0"/>
    </xf>
    <xf numFmtId="170" fontId="62" fillId="34" borderId="287" xfId="89" applyNumberFormat="1" applyFont="1" applyFill="1" applyBorder="1" applyAlignment="1" applyProtection="1">
      <alignment horizontal="center"/>
    </xf>
    <xf numFmtId="170" fontId="62" fillId="34" borderId="0" xfId="89" applyNumberFormat="1" applyFont="1" applyFill="1" applyBorder="1" applyAlignment="1" applyProtection="1">
      <alignment horizontal="center"/>
    </xf>
    <xf numFmtId="170" fontId="62" fillId="40" borderId="287" xfId="245" applyNumberFormat="1" applyFont="1" applyFill="1" applyBorder="1" applyAlignment="1" applyProtection="1">
      <alignment horizontal="center"/>
    </xf>
    <xf numFmtId="170" fontId="62" fillId="40" borderId="287" xfId="89" applyNumberFormat="1" applyFont="1" applyFill="1" applyBorder="1" applyProtection="1"/>
    <xf numFmtId="171" fontId="62" fillId="34" borderId="0" xfId="15" applyNumberFormat="1" applyFont="1" applyFill="1" applyBorder="1" applyAlignment="1" applyProtection="1">
      <alignment horizontal="center"/>
    </xf>
    <xf numFmtId="166" fontId="62" fillId="34" borderId="287" xfId="15" applyFont="1" applyFill="1" applyBorder="1" applyAlignment="1" applyProtection="1"/>
    <xf numFmtId="166" fontId="62" fillId="34" borderId="0" xfId="15" applyFont="1" applyFill="1" applyBorder="1" applyAlignment="1" applyProtection="1"/>
    <xf numFmtId="166" fontId="46" fillId="34" borderId="0" xfId="15" applyFont="1" applyFill="1" applyAlignment="1" applyProtection="1">
      <alignment wrapText="1"/>
    </xf>
    <xf numFmtId="166" fontId="62" fillId="34" borderId="287" xfId="15" applyFont="1" applyFill="1" applyBorder="1" applyAlignment="1" applyProtection="1">
      <alignment horizontal="center" vertical="center" wrapText="1"/>
    </xf>
    <xf numFmtId="166" fontId="62" fillId="34" borderId="273" xfId="15" applyFont="1" applyFill="1" applyBorder="1" applyAlignment="1" applyProtection="1">
      <alignment horizontal="center" vertical="center"/>
    </xf>
    <xf numFmtId="170" fontId="46" fillId="0" borderId="287" xfId="245" applyNumberFormat="1" applyFont="1" applyFill="1" applyBorder="1" applyAlignment="1" applyProtection="1">
      <alignment horizontal="center" wrapText="1"/>
      <protection locked="0"/>
    </xf>
    <xf numFmtId="170" fontId="46" fillId="0" borderId="287" xfId="245" applyNumberFormat="1" applyFont="1" applyBorder="1" applyAlignment="1" applyProtection="1">
      <alignment horizontal="left" wrapText="1"/>
      <protection locked="0"/>
    </xf>
    <xf numFmtId="170" fontId="62" fillId="33" borderId="287" xfId="89" applyNumberFormat="1" applyFont="1" applyFill="1" applyBorder="1" applyAlignment="1" applyProtection="1">
      <alignment horizontal="left" wrapText="1"/>
    </xf>
    <xf numFmtId="170" fontId="62" fillId="40" borderId="287" xfId="15" applyNumberFormat="1" applyFont="1" applyFill="1" applyBorder="1" applyAlignment="1" applyProtection="1">
      <alignment horizontal="left" wrapText="1"/>
    </xf>
    <xf numFmtId="166" fontId="62" fillId="0" borderId="0" xfId="15" applyFont="1" applyProtection="1"/>
    <xf numFmtId="166" fontId="62" fillId="34" borderId="0" xfId="15" quotePrefix="1" applyFont="1" applyFill="1" applyAlignment="1" applyProtection="1">
      <alignment horizontal="center"/>
    </xf>
    <xf numFmtId="166" fontId="62" fillId="34" borderId="0" xfId="15" applyFont="1" applyFill="1" applyBorder="1" applyProtection="1"/>
    <xf numFmtId="3" fontId="46" fillId="34" borderId="287" xfId="15" applyNumberFormat="1" applyFont="1" applyFill="1" applyBorder="1" applyAlignment="1" applyProtection="1">
      <alignment horizontal="center"/>
    </xf>
    <xf numFmtId="170" fontId="46" fillId="0" borderId="287" xfId="245" applyNumberFormat="1" applyFont="1" applyFill="1" applyBorder="1" applyAlignment="1" applyProtection="1">
      <alignment horizontal="right"/>
      <protection locked="0"/>
    </xf>
    <xf numFmtId="181" fontId="62" fillId="34" borderId="287" xfId="245" applyNumberFormat="1" applyFont="1" applyFill="1" applyBorder="1" applyAlignment="1" applyProtection="1">
      <alignment horizontal="center"/>
    </xf>
    <xf numFmtId="3" fontId="62" fillId="40" borderId="287" xfId="15" applyNumberFormat="1" applyFont="1" applyFill="1" applyBorder="1" applyAlignment="1" applyProtection="1">
      <alignment horizontal="center"/>
    </xf>
    <xf numFmtId="182" fontId="62" fillId="40" borderId="287" xfId="15" applyNumberFormat="1" applyFont="1" applyFill="1" applyBorder="1" applyAlignment="1" applyProtection="1">
      <alignment horizontal="center"/>
    </xf>
    <xf numFmtId="166" fontId="62" fillId="40" borderId="287" xfId="15" applyFont="1" applyFill="1" applyBorder="1" applyAlignment="1" applyProtection="1">
      <alignment horizontal="center"/>
    </xf>
    <xf numFmtId="170" fontId="46" fillId="25" borderId="287" xfId="245" applyNumberFormat="1" applyFont="1" applyFill="1" applyBorder="1" applyProtection="1">
      <protection locked="0"/>
    </xf>
    <xf numFmtId="170" fontId="46" fillId="0" borderId="287" xfId="245" applyNumberFormat="1" applyFont="1" applyFill="1" applyBorder="1" applyAlignment="1" applyProtection="1">
      <alignment horizontal="left"/>
      <protection locked="0"/>
    </xf>
    <xf numFmtId="166" fontId="62" fillId="0" borderId="0" xfId="15" applyFont="1" applyAlignment="1" applyProtection="1">
      <alignment horizontal="center"/>
    </xf>
    <xf numFmtId="166" fontId="46" fillId="34" borderId="0" xfId="15" applyFont="1" applyFill="1" applyAlignment="1" applyProtection="1">
      <alignment horizontal="center"/>
    </xf>
    <xf numFmtId="182" fontId="62" fillId="34" borderId="287" xfId="245" applyNumberFormat="1" applyFont="1" applyFill="1" applyBorder="1" applyAlignment="1" applyProtection="1">
      <alignment horizontal="center"/>
    </xf>
    <xf numFmtId="182" fontId="46" fillId="34" borderId="287" xfId="245" applyNumberFormat="1" applyFont="1" applyFill="1" applyBorder="1" applyAlignment="1" applyProtection="1">
      <alignment horizontal="center"/>
    </xf>
    <xf numFmtId="165" fontId="46" fillId="33" borderId="287" xfId="89" applyFont="1" applyFill="1" applyBorder="1" applyProtection="1"/>
    <xf numFmtId="170" fontId="46" fillId="0" borderId="287" xfId="89" applyNumberFormat="1" applyFont="1" applyFill="1" applyBorder="1" applyProtection="1">
      <protection locked="0"/>
    </xf>
    <xf numFmtId="181" fontId="46" fillId="34" borderId="287" xfId="245" applyNumberFormat="1" applyFont="1" applyFill="1" applyBorder="1" applyAlignment="1" applyProtection="1">
      <alignment horizontal="center"/>
    </xf>
    <xf numFmtId="166" fontId="46" fillId="40" borderId="287" xfId="15" applyFont="1" applyFill="1" applyBorder="1" applyAlignment="1" applyProtection="1">
      <alignment horizontal="center"/>
    </xf>
    <xf numFmtId="170" fontId="46" fillId="0" borderId="287" xfId="89" applyNumberFormat="1" applyFont="1" applyBorder="1" applyProtection="1">
      <protection locked="0"/>
    </xf>
    <xf numFmtId="183" fontId="62" fillId="34" borderId="287" xfId="15" applyNumberFormat="1" applyFont="1" applyFill="1" applyBorder="1" applyAlignment="1" applyProtection="1">
      <alignment horizontal="center"/>
    </xf>
    <xf numFmtId="166" fontId="46" fillId="0" borderId="287" xfId="15" applyFont="1" applyBorder="1" applyProtection="1"/>
    <xf numFmtId="166" fontId="46" fillId="0" borderId="287" xfId="15" applyFont="1" applyBorder="1" applyProtection="1">
      <protection locked="0"/>
    </xf>
    <xf numFmtId="166" fontId="46" fillId="34" borderId="287" xfId="15" applyFont="1" applyFill="1" applyBorder="1" applyAlignment="1" applyProtection="1">
      <alignment horizontal="left" wrapText="1"/>
    </xf>
    <xf numFmtId="182" fontId="62" fillId="34" borderId="287" xfId="15" applyNumberFormat="1" applyFont="1" applyFill="1" applyBorder="1" applyAlignment="1" applyProtection="1">
      <alignment horizontal="center"/>
    </xf>
    <xf numFmtId="166" fontId="46" fillId="0" borderId="0" xfId="15" applyFont="1" applyAlignment="1" applyProtection="1">
      <alignment horizontal="center"/>
    </xf>
    <xf numFmtId="166" fontId="46" fillId="34" borderId="0" xfId="15" quotePrefix="1" applyFont="1" applyFill="1" applyAlignment="1" applyProtection="1">
      <alignment horizontal="center"/>
    </xf>
    <xf numFmtId="166" fontId="46" fillId="0" borderId="0" xfId="15" quotePrefix="1" applyFont="1" applyFill="1" applyAlignment="1" applyProtection="1">
      <alignment horizontal="center"/>
    </xf>
    <xf numFmtId="166" fontId="46" fillId="0" borderId="0" xfId="15" applyFont="1" applyFill="1" applyAlignment="1" applyProtection="1">
      <alignment horizontal="center"/>
    </xf>
    <xf numFmtId="3" fontId="46" fillId="0" borderId="0" xfId="15" applyNumberFormat="1" applyFont="1" applyFill="1" applyProtection="1"/>
    <xf numFmtId="166" fontId="62" fillId="0" borderId="0" xfId="15" applyFont="1" applyFill="1" applyAlignment="1" applyProtection="1">
      <alignment horizontal="right"/>
    </xf>
    <xf numFmtId="3" fontId="84" fillId="0" borderId="0" xfId="15" applyNumberFormat="1" applyFont="1" applyFill="1" applyBorder="1" applyAlignment="1" applyProtection="1">
      <alignment horizontal="center"/>
    </xf>
    <xf numFmtId="0" fontId="62" fillId="34" borderId="287" xfId="84" applyFont="1" applyFill="1" applyBorder="1" applyAlignment="1" applyProtection="1">
      <alignment horizontal="center" wrapText="1"/>
    </xf>
    <xf numFmtId="0" fontId="62" fillId="34" borderId="287" xfId="84" applyFont="1" applyFill="1" applyBorder="1" applyAlignment="1" applyProtection="1">
      <alignment horizontal="center"/>
    </xf>
    <xf numFmtId="166" fontId="46" fillId="34" borderId="287" xfId="15" applyFont="1" applyFill="1" applyBorder="1" applyAlignment="1" applyProtection="1">
      <alignment vertical="top" wrapText="1"/>
    </xf>
    <xf numFmtId="170" fontId="46" fillId="33" borderId="287" xfId="84" applyNumberFormat="1" applyFont="1" applyFill="1" applyBorder="1" applyProtection="1"/>
    <xf numFmtId="166" fontId="46" fillId="34" borderId="287" xfId="15" applyFont="1" applyFill="1" applyBorder="1" applyAlignment="1" applyProtection="1">
      <alignment horizontal="left" vertical="top"/>
    </xf>
    <xf numFmtId="170" fontId="62" fillId="40" borderId="287" xfId="15" applyNumberFormat="1" applyFont="1" applyFill="1" applyBorder="1" applyAlignment="1" applyProtection="1"/>
    <xf numFmtId="170" fontId="62" fillId="34" borderId="287" xfId="15" applyNumberFormat="1" applyFont="1" applyFill="1" applyBorder="1" applyAlignment="1" applyProtection="1"/>
    <xf numFmtId="170" fontId="62" fillId="40" borderId="287" xfId="239" applyNumberFormat="1" applyFont="1" applyFill="1" applyBorder="1" applyProtection="1"/>
    <xf numFmtId="166" fontId="46" fillId="0" borderId="0" xfId="15" applyFont="1" applyFill="1" applyProtection="1"/>
    <xf numFmtId="183" fontId="62" fillId="34" borderId="287" xfId="89" applyNumberFormat="1" applyFont="1" applyFill="1" applyBorder="1" applyAlignment="1" applyProtection="1">
      <alignment horizontal="center"/>
    </xf>
    <xf numFmtId="10" fontId="62" fillId="34" borderId="287" xfId="102" applyNumberFormat="1" applyFont="1" applyFill="1" applyBorder="1" applyAlignment="1" applyProtection="1">
      <alignment horizontal="center"/>
    </xf>
    <xf numFmtId="166" fontId="62" fillId="0" borderId="0" xfId="15" quotePrefix="1" applyFont="1" applyFill="1" applyAlignment="1" applyProtection="1">
      <alignment horizontal="center"/>
    </xf>
    <xf numFmtId="170" fontId="46" fillId="34" borderId="287" xfId="247" applyNumberFormat="1" applyFont="1" applyFill="1" applyBorder="1" applyProtection="1"/>
    <xf numFmtId="3" fontId="46" fillId="0" borderId="287" xfId="15" applyNumberFormat="1" applyFont="1" applyBorder="1" applyAlignment="1" applyProtection="1">
      <alignment horizontal="left" indent="3"/>
      <protection locked="0"/>
    </xf>
    <xf numFmtId="10" fontId="62" fillId="0" borderId="287" xfId="102" applyNumberFormat="1" applyFont="1" applyFill="1" applyBorder="1" applyAlignment="1" applyProtection="1">
      <alignment horizontal="center"/>
      <protection locked="0"/>
    </xf>
    <xf numFmtId="166" fontId="46" fillId="0" borderId="287" xfId="15" applyFont="1" applyFill="1" applyBorder="1" applyAlignment="1" applyProtection="1">
      <alignment horizontal="left" indent="3"/>
      <protection locked="0"/>
    </xf>
    <xf numFmtId="9" fontId="62" fillId="0" borderId="287" xfId="102" applyFont="1" applyFill="1" applyBorder="1" applyProtection="1">
      <protection locked="0"/>
    </xf>
    <xf numFmtId="3" fontId="46" fillId="34" borderId="0" xfId="15" applyNumberFormat="1" applyFont="1" applyFill="1" applyBorder="1" applyProtection="1"/>
    <xf numFmtId="9" fontId="46" fillId="34" borderId="0" xfId="102" applyFont="1" applyFill="1" applyBorder="1" applyProtection="1"/>
    <xf numFmtId="170" fontId="46" fillId="34" borderId="0" xfId="247" applyNumberFormat="1" applyFont="1" applyFill="1" applyBorder="1" applyProtection="1"/>
    <xf numFmtId="0" fontId="46" fillId="0" borderId="0" xfId="143" applyFont="1" applyProtection="1"/>
    <xf numFmtId="0" fontId="46" fillId="34" borderId="0" xfId="143" quotePrefix="1" applyFont="1" applyFill="1" applyAlignment="1" applyProtection="1">
      <alignment horizontal="center"/>
    </xf>
    <xf numFmtId="0" fontId="46" fillId="34" borderId="0" xfId="143" applyFont="1" applyFill="1" applyAlignment="1" applyProtection="1">
      <alignment horizontal="center"/>
    </xf>
    <xf numFmtId="0" fontId="62" fillId="34" borderId="0" xfId="143" applyFont="1" applyFill="1" applyAlignment="1" applyProtection="1">
      <alignment horizontal="center"/>
    </xf>
    <xf numFmtId="0" fontId="62" fillId="34" borderId="0" xfId="143" applyFont="1" applyFill="1" applyProtection="1"/>
    <xf numFmtId="0" fontId="46" fillId="34" borderId="0" xfId="143" applyFont="1" applyFill="1" applyProtection="1"/>
    <xf numFmtId="0" fontId="62" fillId="34" borderId="0" xfId="143" applyFont="1" applyFill="1" applyBorder="1" applyAlignment="1" applyProtection="1">
      <alignment horizontal="center"/>
    </xf>
    <xf numFmtId="0" fontId="82" fillId="34" borderId="0" xfId="143" applyFont="1" applyFill="1" applyBorder="1" applyAlignment="1" applyProtection="1">
      <alignment horizontal="center"/>
    </xf>
    <xf numFmtId="0" fontId="62" fillId="34" borderId="273" xfId="143" applyFont="1" applyFill="1" applyBorder="1" applyAlignment="1" applyProtection="1">
      <alignment horizontal="center" wrapText="1"/>
    </xf>
    <xf numFmtId="0" fontId="62" fillId="34" borderId="287" xfId="143" applyFont="1" applyFill="1" applyBorder="1" applyAlignment="1" applyProtection="1">
      <alignment horizontal="center" wrapText="1"/>
    </xf>
    <xf numFmtId="0" fontId="62" fillId="34" borderId="226" xfId="143" applyFont="1" applyFill="1" applyBorder="1" applyAlignment="1" applyProtection="1">
      <alignment horizontal="center" wrapText="1"/>
    </xf>
    <xf numFmtId="0" fontId="62" fillId="34" borderId="10" xfId="143" applyFont="1" applyFill="1" applyBorder="1" applyAlignment="1" applyProtection="1">
      <alignment horizontal="center" wrapText="1"/>
    </xf>
    <xf numFmtId="0" fontId="46" fillId="34" borderId="287" xfId="143" applyFont="1" applyFill="1" applyBorder="1" applyProtection="1"/>
    <xf numFmtId="2" fontId="62" fillId="34" borderId="287" xfId="143" applyNumberFormat="1" applyFont="1" applyFill="1" applyBorder="1" applyAlignment="1" applyProtection="1">
      <alignment horizontal="center"/>
    </xf>
    <xf numFmtId="170" fontId="46" fillId="34" borderId="287" xfId="249" applyNumberFormat="1" applyFont="1" applyFill="1" applyBorder="1" applyProtection="1"/>
    <xf numFmtId="0" fontId="62" fillId="34" borderId="269" xfId="143" applyFont="1" applyFill="1" applyBorder="1" applyProtection="1"/>
    <xf numFmtId="170" fontId="46" fillId="35" borderId="287" xfId="249" applyNumberFormat="1" applyFont="1" applyFill="1" applyBorder="1" applyProtection="1"/>
    <xf numFmtId="2" fontId="62" fillId="34" borderId="288" xfId="143" applyNumberFormat="1" applyFont="1" applyFill="1" applyBorder="1" applyAlignment="1" applyProtection="1">
      <alignment horizontal="center"/>
    </xf>
    <xf numFmtId="0" fontId="62" fillId="34" borderId="288" xfId="143" applyFont="1" applyFill="1" applyBorder="1" applyAlignment="1" applyProtection="1">
      <alignment horizontal="center"/>
    </xf>
    <xf numFmtId="0" fontId="46" fillId="34" borderId="0" xfId="143" applyFont="1" applyFill="1" applyAlignment="1" applyProtection="1">
      <alignment horizontal="left"/>
    </xf>
    <xf numFmtId="0" fontId="62" fillId="34" borderId="0" xfId="143" applyFont="1" applyFill="1" applyAlignment="1" applyProtection="1">
      <alignment horizontal="left"/>
    </xf>
    <xf numFmtId="0" fontId="62" fillId="0" borderId="0" xfId="143" applyFont="1" applyProtection="1"/>
    <xf numFmtId="170" fontId="46" fillId="35" borderId="287" xfId="176" applyNumberFormat="1" applyFont="1" applyFill="1" applyBorder="1" applyProtection="1"/>
    <xf numFmtId="0" fontId="62" fillId="34" borderId="287" xfId="143" applyFont="1" applyFill="1" applyBorder="1" applyAlignment="1" applyProtection="1">
      <alignment horizontal="center"/>
    </xf>
    <xf numFmtId="0" fontId="62" fillId="34" borderId="0" xfId="143" applyFont="1" applyFill="1" applyBorder="1" applyProtection="1"/>
    <xf numFmtId="170" fontId="46" fillId="34" borderId="0" xfId="176" applyNumberFormat="1" applyFont="1" applyFill="1" applyBorder="1" applyProtection="1"/>
    <xf numFmtId="9" fontId="46" fillId="34" borderId="0" xfId="143" applyNumberFormat="1" applyFont="1" applyFill="1" applyAlignment="1" applyProtection="1">
      <alignment horizontal="left" indent="1"/>
    </xf>
    <xf numFmtId="0" fontId="46" fillId="0" borderId="0" xfId="143" applyFont="1" applyAlignment="1" applyProtection="1">
      <alignment horizontal="center"/>
    </xf>
    <xf numFmtId="14" fontId="62" fillId="0" borderId="0" xfId="175" applyNumberFormat="1" applyFont="1" applyFill="1" applyProtection="1"/>
    <xf numFmtId="0" fontId="46" fillId="0" borderId="0" xfId="143" applyFont="1" applyAlignment="1" applyProtection="1">
      <alignment horizontal="left"/>
    </xf>
    <xf numFmtId="0" fontId="46" fillId="34" borderId="287" xfId="95" applyFont="1" applyFill="1" applyBorder="1" applyProtection="1"/>
    <xf numFmtId="0" fontId="62" fillId="34" borderId="273" xfId="95" applyFont="1" applyFill="1" applyBorder="1" applyAlignment="1" applyProtection="1">
      <alignment horizontal="center"/>
    </xf>
    <xf numFmtId="0" fontId="46" fillId="34" borderId="287" xfId="95" applyFont="1" applyFill="1" applyBorder="1" applyAlignment="1" applyProtection="1">
      <alignment horizontal="left" indent="1"/>
    </xf>
    <xf numFmtId="170" fontId="46" fillId="0" borderId="287" xfId="95" applyNumberFormat="1" applyFont="1" applyBorder="1" applyProtection="1">
      <protection locked="0"/>
    </xf>
    <xf numFmtId="0" fontId="46" fillId="34" borderId="0" xfId="95" applyFont="1" applyFill="1" applyBorder="1" applyProtection="1"/>
    <xf numFmtId="170" fontId="46" fillId="34" borderId="0" xfId="95" applyNumberFormat="1" applyFont="1" applyFill="1" applyBorder="1" applyProtection="1"/>
    <xf numFmtId="9" fontId="46" fillId="0" borderId="287" xfId="102" applyFont="1" applyBorder="1" applyProtection="1">
      <protection locked="0"/>
    </xf>
    <xf numFmtId="170" fontId="46" fillId="35" borderId="287" xfId="95" applyNumberFormat="1" applyFont="1" applyFill="1" applyBorder="1" applyProtection="1"/>
    <xf numFmtId="173" fontId="46" fillId="0" borderId="287" xfId="95" applyNumberFormat="1" applyFont="1" applyBorder="1" applyAlignment="1" applyProtection="1">
      <alignment horizontal="right"/>
      <protection locked="0"/>
    </xf>
    <xf numFmtId="0" fontId="46" fillId="34" borderId="0" xfId="95" applyFont="1" applyFill="1" applyBorder="1" applyAlignment="1" applyProtection="1">
      <alignment horizontal="left" indent="1"/>
    </xf>
    <xf numFmtId="0" fontId="46" fillId="34" borderId="0" xfId="95" applyFont="1" applyFill="1" applyProtection="1"/>
    <xf numFmtId="0" fontId="62" fillId="34" borderId="269" xfId="95" applyFont="1" applyFill="1" applyBorder="1" applyAlignment="1" applyProtection="1"/>
    <xf numFmtId="170" fontId="46" fillId="35" borderId="287" xfId="89" applyNumberFormat="1" applyFont="1" applyFill="1" applyBorder="1" applyProtection="1"/>
    <xf numFmtId="0" fontId="46" fillId="34" borderId="0" xfId="95" applyFont="1" applyFill="1" applyAlignment="1" applyProtection="1">
      <alignment horizontal="center"/>
    </xf>
    <xf numFmtId="0" fontId="46" fillId="34" borderId="0" xfId="95" applyFont="1" applyFill="1" applyAlignment="1" applyProtection="1">
      <alignment horizontal="left" vertical="distributed"/>
    </xf>
    <xf numFmtId="0" fontId="46" fillId="34" borderId="0" xfId="95" applyFont="1" applyFill="1" applyAlignment="1" applyProtection="1">
      <alignment horizontal="center" vertical="distributed"/>
    </xf>
    <xf numFmtId="0" fontId="46" fillId="34" borderId="0" xfId="95" applyFont="1" applyFill="1" applyAlignment="1" applyProtection="1">
      <alignment horizontal="left"/>
    </xf>
    <xf numFmtId="3" fontId="46" fillId="34" borderId="0" xfId="15" applyNumberFormat="1" applyFont="1" applyFill="1" applyProtection="1"/>
    <xf numFmtId="3" fontId="84" fillId="34" borderId="0" xfId="15" applyNumberFormat="1" applyFont="1" applyFill="1" applyBorder="1" applyAlignment="1" applyProtection="1">
      <alignment horizontal="center"/>
    </xf>
    <xf numFmtId="166" fontId="62" fillId="34" borderId="162" xfId="15" applyFont="1" applyFill="1" applyBorder="1" applyProtection="1"/>
    <xf numFmtId="166" fontId="46" fillId="34" borderId="162" xfId="15" applyFont="1" applyFill="1" applyBorder="1" applyProtection="1"/>
    <xf numFmtId="166" fontId="62" fillId="34" borderId="287" xfId="15" applyFont="1" applyFill="1" applyBorder="1" applyAlignment="1" applyProtection="1">
      <alignment horizontal="center" vertical="center"/>
    </xf>
    <xf numFmtId="14" fontId="46" fillId="0" borderId="287" xfId="15" applyNumberFormat="1" applyFont="1" applyBorder="1" applyProtection="1">
      <protection locked="0"/>
    </xf>
    <xf numFmtId="166" fontId="82" fillId="0" borderId="0" xfId="15" applyFont="1" applyFill="1" applyBorder="1" applyAlignment="1" applyProtection="1">
      <alignment horizontal="center"/>
    </xf>
    <xf numFmtId="166" fontId="46" fillId="34" borderId="296" xfId="15" applyFont="1" applyFill="1" applyBorder="1" applyProtection="1"/>
    <xf numFmtId="166" fontId="46" fillId="34" borderId="297" xfId="15" applyFont="1" applyFill="1" applyBorder="1" applyProtection="1"/>
    <xf numFmtId="166" fontId="62" fillId="34" borderId="0" xfId="15" applyFont="1" applyFill="1" applyBorder="1" applyAlignment="1" applyProtection="1">
      <alignment horizontal="center" vertical="center"/>
    </xf>
    <xf numFmtId="166" fontId="62" fillId="34" borderId="0" xfId="15" applyFont="1" applyFill="1" applyBorder="1" applyAlignment="1" applyProtection="1">
      <alignment horizontal="left"/>
    </xf>
    <xf numFmtId="166" fontId="46" fillId="34" borderId="298" xfId="15" applyFont="1" applyFill="1" applyBorder="1" applyProtection="1"/>
    <xf numFmtId="166" fontId="46" fillId="34" borderId="299" xfId="15" applyFont="1" applyFill="1" applyBorder="1" applyProtection="1"/>
    <xf numFmtId="166" fontId="62" fillId="34" borderId="0" xfId="15" applyFont="1" applyFill="1" applyAlignment="1" applyProtection="1">
      <alignment horizontal="right"/>
    </xf>
    <xf numFmtId="170" fontId="46" fillId="33" borderId="287" xfId="247" applyNumberFormat="1" applyFont="1" applyFill="1" applyBorder="1" applyProtection="1"/>
    <xf numFmtId="170" fontId="62" fillId="40" borderId="287" xfId="247" applyNumberFormat="1" applyFont="1" applyFill="1" applyBorder="1" applyProtection="1"/>
    <xf numFmtId="3" fontId="46" fillId="0" borderId="0" xfId="181" applyNumberFormat="1" applyFont="1" applyAlignment="1" applyProtection="1">
      <alignment horizontal="left"/>
    </xf>
    <xf numFmtId="3" fontId="46" fillId="0" borderId="0" xfId="15" quotePrefix="1" applyNumberFormat="1" applyFont="1" applyFill="1" applyBorder="1" applyAlignment="1" applyProtection="1">
      <alignment horizontal="right"/>
    </xf>
    <xf numFmtId="166" fontId="128" fillId="0" borderId="0" xfId="15" quotePrefix="1" applyFont="1" applyFill="1" applyAlignment="1" applyProtection="1">
      <alignment horizontal="left"/>
    </xf>
    <xf numFmtId="166" fontId="62" fillId="34" borderId="269" xfId="15" applyFont="1" applyFill="1" applyBorder="1" applyAlignment="1" applyProtection="1">
      <alignment horizontal="left" vertical="center" indent="2"/>
    </xf>
    <xf numFmtId="166" fontId="62" fillId="34" borderId="294" xfId="15" applyFont="1" applyFill="1" applyBorder="1" applyAlignment="1" applyProtection="1">
      <alignment horizontal="center" vertical="center"/>
    </xf>
    <xf numFmtId="166" fontId="46" fillId="34" borderId="294" xfId="15" applyFont="1" applyFill="1" applyBorder="1" applyAlignment="1" applyProtection="1">
      <alignment horizontal="center" vertical="center"/>
    </xf>
    <xf numFmtId="170" fontId="62" fillId="0" borderId="287" xfId="245" applyNumberFormat="1" applyFont="1" applyFill="1" applyBorder="1" applyAlignment="1" applyProtection="1">
      <alignment horizontal="center" vertical="center"/>
      <protection locked="0"/>
    </xf>
    <xf numFmtId="170" fontId="62" fillId="35" borderId="287" xfId="176" applyNumberFormat="1" applyFont="1" applyFill="1" applyBorder="1" applyAlignment="1" applyProtection="1">
      <alignment horizontal="center" vertical="center"/>
    </xf>
    <xf numFmtId="166" fontId="62" fillId="34" borderId="0" xfId="15" applyFont="1" applyFill="1" applyBorder="1" applyAlignment="1" applyProtection="1">
      <alignment vertical="center"/>
    </xf>
    <xf numFmtId="166" fontId="46" fillId="34" borderId="0" xfId="15" applyFont="1" applyFill="1" applyBorder="1" applyAlignment="1" applyProtection="1">
      <alignment horizontal="center" vertical="center"/>
    </xf>
    <xf numFmtId="170" fontId="46" fillId="34" borderId="0" xfId="176" applyNumberFormat="1" applyFont="1" applyFill="1" applyBorder="1" applyAlignment="1" applyProtection="1">
      <alignment horizontal="center" vertical="center"/>
    </xf>
    <xf numFmtId="166" fontId="62" fillId="34" borderId="269" xfId="15" applyFont="1" applyFill="1" applyBorder="1" applyAlignment="1" applyProtection="1">
      <alignment vertical="center"/>
    </xf>
    <xf numFmtId="166" fontId="46" fillId="34" borderId="0" xfId="15" applyFont="1" applyFill="1" applyBorder="1" applyAlignment="1" applyProtection="1">
      <alignment vertical="center"/>
    </xf>
    <xf numFmtId="166" fontId="62" fillId="34" borderId="10" xfId="15" applyFont="1" applyFill="1" applyBorder="1" applyAlignment="1" applyProtection="1">
      <alignment vertical="center"/>
    </xf>
    <xf numFmtId="0" fontId="62" fillId="34" borderId="273" xfId="95" applyFont="1" applyFill="1" applyBorder="1" applyAlignment="1" applyProtection="1">
      <alignment horizontal="center" vertical="center" wrapText="1"/>
    </xf>
    <xf numFmtId="0" fontId="108" fillId="34" borderId="287" xfId="95" applyFont="1" applyFill="1" applyBorder="1" applyAlignment="1" applyProtection="1">
      <alignment horizontal="center" vertical="center" wrapText="1"/>
    </xf>
    <xf numFmtId="170" fontId="108" fillId="34" borderId="287" xfId="176" applyNumberFormat="1" applyFont="1" applyFill="1" applyBorder="1" applyAlignment="1" applyProtection="1">
      <alignment horizontal="center" vertical="center" wrapText="1"/>
    </xf>
    <xf numFmtId="166" fontId="62" fillId="34" borderId="10" xfId="15" applyFont="1" applyFill="1" applyBorder="1" applyAlignment="1" applyProtection="1">
      <alignment horizontal="center" vertical="center"/>
    </xf>
    <xf numFmtId="166" fontId="46" fillId="34" borderId="287" xfId="15" applyFont="1" applyFill="1" applyBorder="1" applyAlignment="1" applyProtection="1">
      <alignment vertical="center" wrapText="1"/>
    </xf>
    <xf numFmtId="170" fontId="46" fillId="0" borderId="287" xfId="176" applyNumberFormat="1" applyFont="1" applyFill="1" applyBorder="1" applyAlignment="1" applyProtection="1">
      <alignment horizontal="center" vertical="center"/>
      <protection locked="0"/>
    </xf>
    <xf numFmtId="9" fontId="46" fillId="34" borderId="287" xfId="15" applyNumberFormat="1" applyFont="1" applyFill="1" applyBorder="1" applyAlignment="1" applyProtection="1">
      <alignment horizontal="center" vertical="center" wrapText="1"/>
    </xf>
    <xf numFmtId="170" fontId="46" fillId="34" borderId="287" xfId="176" applyNumberFormat="1" applyFont="1" applyFill="1" applyBorder="1" applyAlignment="1" applyProtection="1">
      <alignment horizontal="center" vertical="center"/>
    </xf>
    <xf numFmtId="170" fontId="46" fillId="34" borderId="287" xfId="176" applyNumberFormat="1" applyFont="1" applyFill="1" applyBorder="1" applyAlignment="1" applyProtection="1">
      <alignment horizontal="center" vertical="center" wrapText="1"/>
    </xf>
    <xf numFmtId="166" fontId="46" fillId="34" borderId="273" xfId="15" applyFont="1" applyFill="1" applyBorder="1" applyAlignment="1" applyProtection="1">
      <alignment vertical="center" wrapText="1"/>
    </xf>
    <xf numFmtId="170" fontId="46" fillId="0" borderId="273" xfId="176" applyNumberFormat="1" applyFont="1" applyFill="1" applyBorder="1" applyAlignment="1" applyProtection="1">
      <alignment horizontal="center" vertical="center"/>
      <protection locked="0"/>
    </xf>
    <xf numFmtId="9" fontId="46" fillId="34" borderId="273" xfId="15" applyNumberFormat="1" applyFont="1" applyFill="1" applyBorder="1" applyAlignment="1" applyProtection="1">
      <alignment horizontal="center" vertical="center" wrapText="1"/>
    </xf>
    <xf numFmtId="166" fontId="46" fillId="34" borderId="232" xfId="15" applyFont="1" applyFill="1" applyBorder="1" applyAlignment="1" applyProtection="1">
      <alignment vertical="center" wrapText="1"/>
    </xf>
    <xf numFmtId="9" fontId="46" fillId="34" borderId="268" xfId="15" applyNumberFormat="1" applyFont="1" applyFill="1" applyBorder="1" applyAlignment="1" applyProtection="1">
      <alignment horizontal="center" vertical="center" wrapText="1"/>
    </xf>
    <xf numFmtId="0" fontId="62" fillId="35" borderId="269" xfId="95" applyFont="1" applyFill="1" applyBorder="1" applyAlignment="1" applyProtection="1">
      <alignment horizontal="left" vertical="center"/>
    </xf>
    <xf numFmtId="0" fontId="62" fillId="35" borderId="294" xfId="95" applyFont="1" applyFill="1" applyBorder="1" applyAlignment="1" applyProtection="1">
      <alignment horizontal="center" vertical="center"/>
    </xf>
    <xf numFmtId="166" fontId="46" fillId="34" borderId="300" xfId="15" applyFont="1" applyFill="1" applyBorder="1" applyProtection="1"/>
    <xf numFmtId="166" fontId="109" fillId="34" borderId="0" xfId="15" applyFont="1" applyFill="1" applyBorder="1" applyAlignment="1" applyProtection="1">
      <alignment horizontal="left"/>
    </xf>
    <xf numFmtId="166" fontId="109" fillId="34" borderId="0" xfId="15" applyFont="1" applyFill="1" applyBorder="1" applyProtection="1"/>
    <xf numFmtId="173" fontId="24" fillId="34" borderId="0" xfId="0" applyNumberFormat="1" applyFont="1" applyFill="1" applyBorder="1" applyProtection="1"/>
    <xf numFmtId="0" fontId="74" fillId="34" borderId="288" xfId="0" quotePrefix="1" applyFont="1" applyFill="1" applyBorder="1" applyAlignment="1">
      <alignment horizontal="center"/>
    </xf>
    <xf numFmtId="0" fontId="74" fillId="34" borderId="250" xfId="0" applyFont="1" applyFill="1" applyBorder="1" applyAlignment="1">
      <alignment horizontal="center"/>
    </xf>
    <xf numFmtId="0" fontId="74" fillId="34" borderId="272" xfId="0" applyFont="1" applyFill="1" applyBorder="1" applyAlignment="1">
      <alignment horizontal="center"/>
    </xf>
    <xf numFmtId="0" fontId="106" fillId="34" borderId="253" xfId="179" applyFont="1" applyFill="1" applyBorder="1"/>
    <xf numFmtId="166" fontId="66" fillId="34" borderId="67" xfId="216" applyFont="1" applyFill="1" applyBorder="1"/>
    <xf numFmtId="0" fontId="66" fillId="34" borderId="80" xfId="0" applyFont="1" applyFill="1" applyBorder="1"/>
    <xf numFmtId="0" fontId="74" fillId="34" borderId="59" xfId="0" applyFont="1" applyFill="1" applyBorder="1"/>
    <xf numFmtId="0" fontId="74" fillId="34" borderId="272" xfId="0" applyFont="1" applyFill="1" applyBorder="1" applyAlignment="1">
      <alignment horizontal="left" wrapText="1"/>
    </xf>
    <xf numFmtId="0" fontId="74" fillId="34" borderId="272" xfId="0" quotePrefix="1" applyFont="1" applyFill="1" applyBorder="1" applyAlignment="1">
      <alignment horizontal="center"/>
    </xf>
    <xf numFmtId="0" fontId="74" fillId="34" borderId="306" xfId="0" applyFont="1" applyFill="1" applyBorder="1" applyAlignment="1">
      <alignment horizontal="center"/>
    </xf>
    <xf numFmtId="0" fontId="74" fillId="34" borderId="45" xfId="0" applyFont="1" applyFill="1" applyBorder="1" applyAlignment="1">
      <alignment horizontal="left" wrapText="1"/>
    </xf>
    <xf numFmtId="0" fontId="74" fillId="34" borderId="200" xfId="0" applyFont="1" applyFill="1" applyBorder="1" applyAlignment="1">
      <alignment horizontal="center"/>
    </xf>
    <xf numFmtId="0" fontId="0" fillId="0" borderId="59" xfId="0" applyBorder="1"/>
    <xf numFmtId="0" fontId="74" fillId="34" borderId="265" xfId="0" applyFont="1" applyFill="1" applyBorder="1" applyAlignment="1">
      <alignment horizontal="center"/>
    </xf>
    <xf numFmtId="0" fontId="74" fillId="34" borderId="0" xfId="0" applyFont="1" applyFill="1" applyBorder="1" applyAlignment="1" applyProtection="1">
      <alignment horizontal="centerContinuous" vertical="top"/>
    </xf>
    <xf numFmtId="0" fontId="74" fillId="34" borderId="0" xfId="0" applyFont="1" applyFill="1" applyAlignment="1">
      <alignment horizontal="left" vertical="center"/>
    </xf>
    <xf numFmtId="169" fontId="66" fillId="34" borderId="307" xfId="0" applyNumberFormat="1" applyFont="1" applyFill="1" applyBorder="1" applyAlignment="1" applyProtection="1">
      <alignment horizontal="center" wrapText="1"/>
    </xf>
    <xf numFmtId="0" fontId="25" fillId="34" borderId="0" xfId="0" applyFont="1" applyFill="1" applyAlignment="1">
      <alignment horizontal="justify" vertical="center"/>
    </xf>
    <xf numFmtId="0" fontId="66" fillId="34" borderId="305" xfId="0" applyFont="1" applyFill="1" applyBorder="1"/>
    <xf numFmtId="0" fontId="74" fillId="34" borderId="275" xfId="0" applyFont="1" applyFill="1" applyBorder="1"/>
    <xf numFmtId="0" fontId="74" fillId="34" borderId="264" xfId="0" quotePrefix="1" applyFont="1" applyFill="1" applyBorder="1" applyAlignment="1">
      <alignment horizontal="center"/>
    </xf>
    <xf numFmtId="0" fontId="74" fillId="34" borderId="307" xfId="0" applyFont="1" applyFill="1" applyBorder="1"/>
    <xf numFmtId="0" fontId="66" fillId="34" borderId="249" xfId="0" applyFont="1" applyFill="1" applyBorder="1"/>
    <xf numFmtId="0" fontId="66" fillId="34" borderId="308" xfId="0" applyFont="1" applyFill="1" applyBorder="1"/>
    <xf numFmtId="0" fontId="74" fillId="34" borderId="195" xfId="0" applyFont="1" applyFill="1" applyBorder="1"/>
    <xf numFmtId="0" fontId="74" fillId="34" borderId="287" xfId="0" applyFont="1" applyFill="1" applyBorder="1" applyAlignment="1">
      <alignment horizontal="center"/>
    </xf>
    <xf numFmtId="0" fontId="74" fillId="34" borderId="202" xfId="0" applyFont="1" applyFill="1" applyBorder="1" applyAlignment="1">
      <alignment horizontal="center"/>
    </xf>
    <xf numFmtId="0" fontId="74" fillId="34" borderId="272" xfId="0" applyFont="1" applyFill="1" applyBorder="1"/>
    <xf numFmtId="0" fontId="74" fillId="34" borderId="169" xfId="0" applyFont="1" applyFill="1" applyBorder="1" applyAlignment="1">
      <alignment horizontal="center"/>
    </xf>
    <xf numFmtId="0" fontId="74" fillId="34" borderId="0" xfId="0" applyFont="1" applyFill="1" applyAlignment="1" applyProtection="1">
      <alignment horizontal="center"/>
    </xf>
    <xf numFmtId="0" fontId="74" fillId="34" borderId="0" xfId="0" applyFont="1" applyFill="1" applyAlignment="1" applyProtection="1"/>
    <xf numFmtId="0" fontId="66" fillId="34" borderId="0" xfId="0" applyFont="1" applyFill="1" applyAlignment="1" applyProtection="1"/>
    <xf numFmtId="0" fontId="74" fillId="34" borderId="254" xfId="0" applyFont="1" applyFill="1" applyBorder="1" applyAlignment="1" applyProtection="1">
      <alignment horizontal="left"/>
    </xf>
    <xf numFmtId="0" fontId="74" fillId="34" borderId="272" xfId="0" applyFont="1" applyFill="1" applyBorder="1" applyProtection="1"/>
    <xf numFmtId="0" fontId="62" fillId="26" borderId="226" xfId="0" applyFont="1" applyFill="1" applyBorder="1" applyAlignment="1" applyProtection="1">
      <alignment horizontal="center" vertical="center" wrapText="1"/>
    </xf>
    <xf numFmtId="0" fontId="62" fillId="26" borderId="287" xfId="0" applyFont="1" applyFill="1" applyBorder="1" applyAlignment="1" applyProtection="1">
      <alignment horizontal="center"/>
    </xf>
    <xf numFmtId="170" fontId="46" fillId="34" borderId="207" xfId="176" applyNumberFormat="1" applyFont="1" applyFill="1" applyBorder="1" applyProtection="1"/>
    <xf numFmtId="170" fontId="46" fillId="34" borderId="272" xfId="177" applyNumberFormat="1" applyFont="1" applyFill="1" applyBorder="1" applyProtection="1"/>
    <xf numFmtId="170" fontId="62" fillId="30" borderId="287" xfId="177" applyNumberFormat="1" applyFont="1" applyFill="1" applyBorder="1" applyProtection="1"/>
    <xf numFmtId="0" fontId="46" fillId="29" borderId="309" xfId="0" applyFont="1" applyFill="1" applyBorder="1" applyProtection="1"/>
    <xf numFmtId="0" fontId="62" fillId="29" borderId="287" xfId="0" applyFont="1" applyFill="1" applyBorder="1" applyAlignment="1" applyProtection="1">
      <alignment horizontal="left" wrapText="1" indent="1"/>
    </xf>
    <xf numFmtId="0" fontId="66" fillId="26" borderId="31" xfId="0" applyFont="1" applyFill="1" applyBorder="1" applyAlignment="1" applyProtection="1">
      <alignment horizontal="left" vertical="center" wrapText="1"/>
    </xf>
    <xf numFmtId="0" fontId="62" fillId="26" borderId="205" xfId="0" applyFont="1" applyFill="1" applyBorder="1" applyAlignment="1" applyProtection="1">
      <alignment horizontal="center" vertical="center" wrapText="1"/>
    </xf>
    <xf numFmtId="0" fontId="62" fillId="26" borderId="206" xfId="0" applyFont="1" applyFill="1" applyBorder="1" applyAlignment="1" applyProtection="1">
      <alignment horizontal="center" vertical="center" wrapText="1"/>
    </xf>
    <xf numFmtId="0" fontId="62" fillId="26" borderId="67" xfId="0" quotePrefix="1" applyFont="1" applyFill="1" applyBorder="1" applyProtection="1"/>
    <xf numFmtId="0" fontId="46" fillId="29" borderId="235" xfId="0" applyFont="1" applyFill="1" applyBorder="1" applyProtection="1"/>
    <xf numFmtId="170" fontId="62" fillId="35" borderId="210" xfId="177" applyNumberFormat="1" applyFont="1" applyFill="1" applyBorder="1" applyProtection="1"/>
    <xf numFmtId="0" fontId="46" fillId="0" borderId="235" xfId="0" applyFont="1" applyFill="1" applyBorder="1" applyProtection="1">
      <protection locked="0"/>
    </xf>
    <xf numFmtId="170" fontId="46" fillId="34" borderId="45" xfId="177" applyNumberFormat="1" applyFont="1" applyFill="1" applyBorder="1" applyProtection="1"/>
    <xf numFmtId="170" fontId="46" fillId="34" borderId="43" xfId="177" applyNumberFormat="1" applyFont="1" applyFill="1" applyBorder="1" applyAlignment="1" applyProtection="1">
      <alignment wrapText="1"/>
    </xf>
    <xf numFmtId="0" fontId="46" fillId="34" borderId="160" xfId="0" applyFont="1" applyFill="1" applyBorder="1" applyProtection="1"/>
    <xf numFmtId="170" fontId="62" fillId="33" borderId="226" xfId="177" applyNumberFormat="1" applyFont="1" applyFill="1" applyBorder="1" applyAlignment="1" applyProtection="1">
      <alignment wrapText="1"/>
    </xf>
    <xf numFmtId="170" fontId="46" fillId="34" borderId="72" xfId="177" applyNumberFormat="1" applyFont="1" applyFill="1" applyBorder="1" applyProtection="1"/>
    <xf numFmtId="170" fontId="46" fillId="34" borderId="73" xfId="177" applyNumberFormat="1" applyFont="1" applyFill="1" applyBorder="1" applyProtection="1"/>
    <xf numFmtId="0" fontId="62" fillId="34" borderId="154" xfId="175" applyFont="1" applyFill="1" applyBorder="1" applyProtection="1"/>
    <xf numFmtId="0" fontId="74" fillId="34" borderId="158" xfId="0" applyFont="1" applyFill="1" applyBorder="1" applyAlignment="1" applyProtection="1"/>
    <xf numFmtId="0" fontId="62" fillId="26" borderId="235" xfId="0" applyFont="1" applyFill="1" applyBorder="1" applyAlignment="1" applyProtection="1">
      <alignment horizontal="center" vertical="center" wrapText="1"/>
    </xf>
    <xf numFmtId="0" fontId="62" fillId="26" borderId="269" xfId="0" applyFont="1" applyFill="1" applyBorder="1" applyAlignment="1" applyProtection="1">
      <alignment horizontal="center"/>
    </xf>
    <xf numFmtId="0" fontId="46" fillId="34" borderId="210" xfId="0" applyFont="1" applyFill="1" applyBorder="1" applyProtection="1"/>
    <xf numFmtId="170" fontId="46" fillId="34" borderId="210" xfId="176" applyNumberFormat="1" applyFont="1" applyFill="1" applyBorder="1" applyProtection="1"/>
    <xf numFmtId="170" fontId="46" fillId="34" borderId="256" xfId="177" applyNumberFormat="1" applyFont="1" applyFill="1" applyBorder="1" applyProtection="1"/>
    <xf numFmtId="170" fontId="46" fillId="34" borderId="271" xfId="177" applyNumberFormat="1" applyFont="1" applyFill="1" applyBorder="1" applyProtection="1"/>
    <xf numFmtId="0" fontId="46" fillId="29" borderId="275" xfId="0" applyFont="1" applyFill="1" applyBorder="1" applyAlignment="1" applyProtection="1">
      <alignment wrapText="1"/>
    </xf>
    <xf numFmtId="0" fontId="62" fillId="29" borderId="282" xfId="0" applyFont="1" applyFill="1" applyBorder="1" applyAlignment="1" applyProtection="1">
      <alignment wrapText="1"/>
    </xf>
    <xf numFmtId="0" fontId="46" fillId="0" borderId="287" xfId="0" applyFont="1" applyFill="1" applyBorder="1" applyAlignment="1" applyProtection="1">
      <alignment wrapText="1"/>
      <protection locked="0"/>
    </xf>
    <xf numFmtId="170" fontId="46" fillId="30" borderId="269" xfId="177" applyNumberFormat="1" applyFont="1" applyFill="1" applyBorder="1" applyProtection="1"/>
    <xf numFmtId="0" fontId="46" fillId="29" borderId="275" xfId="0" applyFont="1" applyFill="1" applyBorder="1" applyAlignment="1" applyProtection="1">
      <alignment horizontal="left" wrapText="1" indent="1"/>
    </xf>
    <xf numFmtId="0" fontId="46" fillId="0" borderId="246" xfId="0" applyFont="1" applyFill="1" applyBorder="1" applyAlignment="1" applyProtection="1">
      <alignment wrapText="1"/>
      <protection locked="0"/>
    </xf>
    <xf numFmtId="0" fontId="46" fillId="0" borderId="269" xfId="0" applyFont="1" applyFill="1" applyBorder="1" applyAlignment="1" applyProtection="1">
      <alignment wrapText="1"/>
      <protection locked="0"/>
    </xf>
    <xf numFmtId="170" fontId="62" fillId="29" borderId="226" xfId="177" applyNumberFormat="1" applyFont="1" applyFill="1" applyBorder="1" applyAlignment="1" applyProtection="1">
      <alignment horizontal="left" wrapText="1" indent="1"/>
    </xf>
    <xf numFmtId="0" fontId="62" fillId="0" borderId="226" xfId="0" applyFont="1" applyFill="1" applyBorder="1" applyAlignment="1" applyProtection="1">
      <alignment wrapText="1"/>
      <protection locked="0"/>
    </xf>
    <xf numFmtId="170" fontId="62" fillId="0" borderId="226" xfId="177" applyNumberFormat="1" applyFont="1" applyFill="1" applyBorder="1" applyAlignment="1" applyProtection="1">
      <alignment wrapText="1"/>
      <protection locked="0"/>
    </xf>
    <xf numFmtId="170" fontId="62" fillId="0" borderId="227" xfId="177" applyNumberFormat="1" applyFont="1" applyFill="1" applyBorder="1" applyAlignment="1" applyProtection="1">
      <alignment wrapText="1"/>
      <protection locked="0"/>
    </xf>
    <xf numFmtId="0" fontId="62" fillId="29" borderId="287" xfId="0" applyFont="1" applyFill="1" applyBorder="1" applyAlignment="1" applyProtection="1">
      <alignment horizontal="left" wrapText="1" indent="1"/>
      <protection locked="0"/>
    </xf>
    <xf numFmtId="0" fontId="46" fillId="29" borderId="275" xfId="0" applyFont="1" applyFill="1" applyBorder="1" applyProtection="1"/>
    <xf numFmtId="170" fontId="84" fillId="0" borderId="250" xfId="177" applyNumberFormat="1" applyFont="1" applyFill="1" applyBorder="1" applyProtection="1">
      <protection locked="0"/>
    </xf>
    <xf numFmtId="170" fontId="84" fillId="0" borderId="246" xfId="177" applyNumberFormat="1" applyFont="1" applyFill="1" applyBorder="1" applyProtection="1">
      <protection locked="0"/>
    </xf>
    <xf numFmtId="170" fontId="46" fillId="0" borderId="252" xfId="177" applyNumberFormat="1" applyFont="1" applyFill="1" applyBorder="1" applyProtection="1">
      <protection locked="0"/>
    </xf>
    <xf numFmtId="170" fontId="46" fillId="29" borderId="235" xfId="177" applyNumberFormat="1" applyFont="1" applyFill="1" applyBorder="1" applyProtection="1"/>
    <xf numFmtId="0" fontId="46" fillId="26" borderId="160" xfId="0" applyFont="1" applyFill="1" applyBorder="1" applyAlignment="1" applyProtection="1">
      <alignment horizontal="left"/>
    </xf>
    <xf numFmtId="170" fontId="84" fillId="28" borderId="250" xfId="177" applyNumberFormat="1" applyFont="1" applyFill="1" applyBorder="1" applyProtection="1"/>
    <xf numFmtId="170" fontId="62" fillId="28" borderId="269" xfId="177" applyNumberFormat="1" applyFont="1" applyFill="1" applyBorder="1" applyProtection="1"/>
    <xf numFmtId="0" fontId="62" fillId="26" borderId="224" xfId="0" applyFont="1" applyFill="1" applyBorder="1" applyAlignment="1" applyProtection="1">
      <alignment horizontal="left"/>
    </xf>
    <xf numFmtId="0" fontId="46" fillId="0" borderId="309" xfId="0" applyFont="1" applyFill="1" applyBorder="1" applyProtection="1">
      <protection locked="0"/>
    </xf>
    <xf numFmtId="0" fontId="46" fillId="29" borderId="312" xfId="0" applyFont="1" applyFill="1" applyBorder="1" applyProtection="1"/>
    <xf numFmtId="0" fontId="46" fillId="29" borderId="313" xfId="0" applyFont="1" applyFill="1" applyBorder="1" applyProtection="1"/>
    <xf numFmtId="0" fontId="74" fillId="34" borderId="188" xfId="0" applyFont="1" applyFill="1" applyBorder="1" applyAlignment="1" applyProtection="1"/>
    <xf numFmtId="0" fontId="62" fillId="0" borderId="235" xfId="0" applyFont="1" applyFill="1" applyBorder="1" applyAlignment="1" applyProtection="1">
      <alignment wrapText="1"/>
      <protection locked="0"/>
    </xf>
    <xf numFmtId="0" fontId="62" fillId="29" borderId="269" xfId="0" applyFont="1" applyFill="1" applyBorder="1" applyAlignment="1" applyProtection="1">
      <alignment horizontal="left" wrapText="1" indent="1"/>
      <protection locked="0"/>
    </xf>
    <xf numFmtId="0" fontId="46" fillId="0" borderId="269" xfId="0" applyFont="1" applyFill="1" applyBorder="1" applyProtection="1">
      <protection locked="0"/>
    </xf>
    <xf numFmtId="170" fontId="46" fillId="30" borderId="287" xfId="177" applyNumberFormat="1" applyFont="1" applyFill="1" applyBorder="1" applyProtection="1"/>
    <xf numFmtId="170" fontId="46" fillId="33" borderId="43" xfId="176" applyNumberFormat="1" applyFont="1" applyFill="1" applyBorder="1" applyProtection="1"/>
    <xf numFmtId="170" fontId="62" fillId="28" borderId="287" xfId="177" applyNumberFormat="1" applyFont="1" applyFill="1" applyBorder="1" applyProtection="1"/>
    <xf numFmtId="170" fontId="74" fillId="34" borderId="43" xfId="177" applyNumberFormat="1" applyFont="1" applyFill="1" applyBorder="1" applyAlignment="1" applyProtection="1">
      <alignment horizontal="center" wrapText="1"/>
    </xf>
    <xf numFmtId="170" fontId="74" fillId="34" borderId="49" xfId="177" applyNumberFormat="1" applyFont="1" applyFill="1" applyBorder="1" applyAlignment="1" applyProtection="1">
      <alignment horizontal="center"/>
    </xf>
    <xf numFmtId="170" fontId="74" fillId="34" borderId="54" xfId="177" applyNumberFormat="1" applyFont="1" applyFill="1" applyBorder="1" applyAlignment="1" applyProtection="1">
      <alignment horizontal="center"/>
    </xf>
    <xf numFmtId="170" fontId="74" fillId="34" borderId="53" xfId="177" applyNumberFormat="1" applyFont="1" applyFill="1" applyBorder="1" applyAlignment="1" applyProtection="1">
      <alignment horizontal="center"/>
    </xf>
    <xf numFmtId="170" fontId="74" fillId="34" borderId="46" xfId="177" applyNumberFormat="1" applyFont="1" applyFill="1" applyBorder="1" applyAlignment="1" applyProtection="1">
      <alignment horizontal="center"/>
    </xf>
    <xf numFmtId="170" fontId="74" fillId="34" borderId="257" xfId="177" quotePrefix="1" applyNumberFormat="1" applyFont="1" applyFill="1" applyBorder="1" applyAlignment="1" applyProtection="1">
      <alignment horizontal="center"/>
    </xf>
    <xf numFmtId="170" fontId="74" fillId="34" borderId="265" xfId="177" quotePrefix="1" applyNumberFormat="1" applyFont="1" applyFill="1" applyBorder="1" applyAlignment="1" applyProtection="1">
      <alignment horizontal="center"/>
    </xf>
    <xf numFmtId="170" fontId="74" fillId="34" borderId="257" xfId="177" applyNumberFormat="1" applyFont="1" applyFill="1" applyBorder="1" applyProtection="1"/>
    <xf numFmtId="170" fontId="74" fillId="34" borderId="265" xfId="177" applyNumberFormat="1" applyFont="1" applyFill="1" applyBorder="1" applyProtection="1"/>
    <xf numFmtId="170" fontId="19" fillId="34" borderId="43" xfId="177" applyNumberFormat="1" applyFont="1" applyFill="1" applyBorder="1" applyProtection="1"/>
    <xf numFmtId="0" fontId="62" fillId="26" borderId="77" xfId="0" quotePrefix="1" applyFont="1" applyFill="1" applyBorder="1" applyProtection="1"/>
    <xf numFmtId="0" fontId="0" fillId="26" borderId="31" xfId="0" applyFill="1" applyBorder="1" applyProtection="1"/>
    <xf numFmtId="170" fontId="0" fillId="26" borderId="15" xfId="245" applyNumberFormat="1" applyFont="1" applyFill="1" applyBorder="1" applyProtection="1"/>
    <xf numFmtId="0" fontId="14" fillId="0" borderId="287" xfId="250" applyFont="1" applyBorder="1" applyProtection="1">
      <protection locked="0"/>
    </xf>
    <xf numFmtId="14" fontId="14" fillId="0" borderId="287" xfId="251" applyNumberFormat="1" applyFont="1" applyBorder="1" applyProtection="1">
      <protection locked="0"/>
    </xf>
    <xf numFmtId="0" fontId="14" fillId="0" borderId="287" xfId="251" applyFont="1" applyBorder="1" applyProtection="1">
      <protection locked="0"/>
    </xf>
    <xf numFmtId="43" fontId="14" fillId="0" borderId="287" xfId="251" applyNumberFormat="1" applyFont="1" applyBorder="1" applyProtection="1">
      <protection locked="0"/>
    </xf>
    <xf numFmtId="0" fontId="14" fillId="0" borderId="287" xfId="250" applyFont="1" applyFill="1" applyBorder="1" applyProtection="1">
      <protection locked="0"/>
    </xf>
    <xf numFmtId="0" fontId="14" fillId="0" borderId="269" xfId="250" applyFont="1" applyFill="1" applyBorder="1" applyProtection="1">
      <protection locked="0"/>
    </xf>
    <xf numFmtId="166" fontId="74" fillId="34" borderId="160" xfId="230" applyFont="1" applyFill="1" applyBorder="1" applyProtection="1"/>
    <xf numFmtId="166" fontId="74" fillId="0" borderId="0" xfId="230" applyFont="1" applyFill="1" applyBorder="1" applyProtection="1">
      <protection locked="0"/>
    </xf>
    <xf numFmtId="166" fontId="74" fillId="0" borderId="315" xfId="230" applyFont="1" applyFill="1" applyBorder="1" applyProtection="1">
      <protection locked="0"/>
    </xf>
    <xf numFmtId="166" fontId="74" fillId="0" borderId="254" xfId="230" applyFont="1" applyFill="1" applyBorder="1" applyProtection="1">
      <protection locked="0"/>
    </xf>
    <xf numFmtId="170" fontId="74" fillId="0" borderId="253" xfId="177" applyNumberFormat="1" applyFont="1" applyBorder="1" applyAlignment="1" applyProtection="1">
      <alignment horizontal="center"/>
      <protection locked="0"/>
    </xf>
    <xf numFmtId="170" fontId="74" fillId="0" borderId="257" xfId="177" applyNumberFormat="1" applyFont="1" applyBorder="1" applyAlignment="1" applyProtection="1">
      <alignment horizontal="center"/>
      <protection locked="0"/>
    </xf>
    <xf numFmtId="170" fontId="74" fillId="0" borderId="257" xfId="177" applyNumberFormat="1" applyFont="1" applyBorder="1" applyProtection="1">
      <protection locked="0"/>
    </xf>
    <xf numFmtId="170" fontId="74" fillId="35" borderId="272" xfId="177" applyNumberFormat="1" applyFont="1" applyFill="1" applyBorder="1" applyProtection="1"/>
    <xf numFmtId="170" fontId="74" fillId="35" borderId="257" xfId="177" applyNumberFormat="1" applyFont="1" applyFill="1" applyBorder="1" applyProtection="1"/>
    <xf numFmtId="0" fontId="74" fillId="34" borderId="160" xfId="244" applyFont="1" applyFill="1" applyBorder="1" applyProtection="1"/>
    <xf numFmtId="49" fontId="74" fillId="34" borderId="282" xfId="244" applyNumberFormat="1" applyFont="1" applyFill="1" applyBorder="1" applyProtection="1"/>
    <xf numFmtId="0" fontId="74" fillId="34" borderId="80" xfId="0" applyFont="1" applyFill="1" applyBorder="1" applyAlignment="1" applyProtection="1">
      <alignment horizontal="left" vertical="center"/>
    </xf>
    <xf numFmtId="0" fontId="74" fillId="34" borderId="67" xfId="0" applyFont="1" applyFill="1" applyBorder="1" applyAlignment="1" applyProtection="1">
      <alignment horizontal="left" vertical="center"/>
    </xf>
    <xf numFmtId="0" fontId="74" fillId="34" borderId="67" xfId="0" applyFont="1" applyFill="1" applyBorder="1" applyProtection="1"/>
    <xf numFmtId="0" fontId="74" fillId="34" borderId="256" xfId="0" applyFont="1" applyFill="1" applyBorder="1" applyAlignment="1" applyProtection="1">
      <alignment horizontal="left" vertical="center"/>
    </xf>
    <xf numFmtId="0" fontId="74" fillId="34" borderId="246" xfId="0" applyFont="1" applyFill="1" applyBorder="1" applyAlignment="1" applyProtection="1">
      <alignment horizontal="left" vertical="center"/>
    </xf>
    <xf numFmtId="0" fontId="74" fillId="34" borderId="316" xfId="0" applyFont="1" applyFill="1" applyBorder="1" applyAlignment="1" applyProtection="1">
      <alignment horizontal="left" vertical="center"/>
    </xf>
    <xf numFmtId="0" fontId="74" fillId="34" borderId="62" xfId="0" applyFont="1" applyFill="1" applyBorder="1" applyAlignment="1" applyProtection="1">
      <alignment horizontal="left" vertical="center"/>
    </xf>
    <xf numFmtId="0" fontId="74" fillId="34" borderId="283" xfId="0" applyFont="1" applyFill="1" applyBorder="1" applyAlignment="1" applyProtection="1">
      <alignment horizontal="left" vertical="center"/>
    </xf>
    <xf numFmtId="0" fontId="74" fillId="34" borderId="13" xfId="0" applyFont="1" applyFill="1" applyBorder="1" applyAlignment="1" applyProtection="1">
      <alignment horizontal="left" vertical="center"/>
    </xf>
    <xf numFmtId="0" fontId="74" fillId="34" borderId="282" xfId="0" applyFont="1" applyFill="1" applyBorder="1" applyAlignment="1" applyProtection="1">
      <alignment horizontal="left" vertical="center"/>
    </xf>
    <xf numFmtId="0" fontId="74" fillId="34" borderId="160" xfId="0" applyFont="1" applyFill="1" applyBorder="1" applyAlignment="1" applyProtection="1">
      <alignment horizontal="left" vertical="center"/>
    </xf>
    <xf numFmtId="0" fontId="74" fillId="34" borderId="317" xfId="244" applyFont="1" applyFill="1" applyBorder="1" applyProtection="1"/>
    <xf numFmtId="0" fontId="74" fillId="34" borderId="13" xfId="244" applyFont="1" applyFill="1" applyBorder="1" applyProtection="1"/>
    <xf numFmtId="0" fontId="74" fillId="34" borderId="19" xfId="244" applyFont="1" applyFill="1" applyBorder="1" applyProtection="1"/>
    <xf numFmtId="0" fontId="74" fillId="34" borderId="217" xfId="244" applyFont="1" applyFill="1" applyBorder="1" applyProtection="1"/>
    <xf numFmtId="49" fontId="74" fillId="34" borderId="294" xfId="244" applyNumberFormat="1" applyFont="1" applyFill="1" applyBorder="1" applyProtection="1"/>
    <xf numFmtId="49" fontId="74" fillId="34" borderId="287" xfId="244" applyNumberFormat="1" applyFont="1" applyFill="1" applyBorder="1" applyProtection="1"/>
    <xf numFmtId="49" fontId="74" fillId="34" borderId="287" xfId="244" applyNumberFormat="1" applyFont="1" applyFill="1" applyBorder="1" applyAlignment="1" applyProtection="1">
      <alignment horizontal="center"/>
    </xf>
    <xf numFmtId="49" fontId="74" fillId="34" borderId="318" xfId="244" applyNumberFormat="1" applyFont="1" applyFill="1" applyBorder="1" applyAlignment="1" applyProtection="1">
      <alignment horizontal="center"/>
    </xf>
    <xf numFmtId="0" fontId="66" fillId="34" borderId="80" xfId="244" applyFont="1" applyFill="1" applyBorder="1" applyProtection="1"/>
    <xf numFmtId="0" fontId="74" fillId="34" borderId="67" xfId="244" applyFont="1" applyFill="1" applyBorder="1" applyProtection="1"/>
    <xf numFmtId="0" fontId="74" fillId="0" borderId="272" xfId="244" applyFont="1" applyFill="1" applyBorder="1" applyProtection="1">
      <protection locked="0"/>
    </xf>
    <xf numFmtId="0" fontId="74" fillId="34" borderId="67" xfId="0" quotePrefix="1" applyFont="1" applyFill="1" applyBorder="1" applyProtection="1"/>
    <xf numFmtId="170" fontId="74" fillId="0" borderId="272" xfId="177" applyNumberFormat="1" applyFont="1" applyBorder="1" applyAlignment="1" applyProtection="1">
      <alignment horizontal="center"/>
      <protection locked="0"/>
    </xf>
    <xf numFmtId="170" fontId="74" fillId="0" borderId="319" xfId="177" applyNumberFormat="1" applyFont="1" applyBorder="1" applyAlignment="1" applyProtection="1">
      <alignment horizontal="center"/>
      <protection locked="0"/>
    </xf>
    <xf numFmtId="170" fontId="74" fillId="34" borderId="272" xfId="177" applyNumberFormat="1" applyFont="1" applyFill="1" applyBorder="1" applyAlignment="1" applyProtection="1">
      <alignment horizontal="center"/>
    </xf>
    <xf numFmtId="170" fontId="74" fillId="34" borderId="319" xfId="177" applyNumberFormat="1" applyFont="1" applyFill="1" applyBorder="1" applyAlignment="1" applyProtection="1">
      <alignment horizontal="center"/>
    </xf>
    <xf numFmtId="0" fontId="74" fillId="34" borderId="67" xfId="0" applyFont="1" applyFill="1" applyBorder="1" applyAlignment="1" applyProtection="1">
      <alignment horizontal="left"/>
    </xf>
    <xf numFmtId="0" fontId="74" fillId="34" borderId="160" xfId="0" applyFont="1" applyFill="1" applyBorder="1" applyAlignment="1" applyProtection="1">
      <alignment horizontal="left"/>
    </xf>
    <xf numFmtId="0" fontId="74" fillId="0" borderId="315" xfId="244" applyFont="1" applyFill="1" applyBorder="1" applyProtection="1">
      <protection locked="0"/>
    </xf>
    <xf numFmtId="170" fontId="74" fillId="0" borderId="315" xfId="177" applyNumberFormat="1" applyFont="1" applyBorder="1" applyAlignment="1" applyProtection="1">
      <alignment horizontal="center"/>
      <protection locked="0"/>
    </xf>
    <xf numFmtId="0" fontId="74" fillId="34" borderId="288" xfId="0" applyFont="1" applyFill="1" applyBorder="1" applyProtection="1"/>
    <xf numFmtId="0" fontId="74" fillId="0" borderId="287" xfId="244" applyFont="1" applyFill="1" applyBorder="1" applyProtection="1">
      <protection locked="0"/>
    </xf>
    <xf numFmtId="170" fontId="74" fillId="33" borderId="287" xfId="177" applyNumberFormat="1" applyFont="1" applyFill="1" applyBorder="1" applyProtection="1"/>
    <xf numFmtId="0" fontId="74" fillId="34" borderId="76" xfId="0" applyFont="1" applyFill="1" applyBorder="1" applyProtection="1"/>
    <xf numFmtId="170" fontId="74" fillId="35" borderId="287" xfId="177" applyNumberFormat="1" applyFont="1" applyFill="1" applyBorder="1" applyProtection="1"/>
    <xf numFmtId="0" fontId="94" fillId="34" borderId="282" xfId="0" applyFont="1" applyFill="1" applyBorder="1" applyAlignment="1" applyProtection="1">
      <alignment horizontal="left"/>
    </xf>
    <xf numFmtId="0" fontId="74" fillId="34" borderId="269" xfId="0" applyFont="1" applyFill="1" applyBorder="1" applyProtection="1"/>
    <xf numFmtId="170" fontId="74" fillId="35" borderId="251" xfId="177" applyNumberFormat="1" applyFont="1" applyFill="1" applyBorder="1" applyProtection="1"/>
    <xf numFmtId="0" fontId="99" fillId="34" borderId="80" xfId="0" applyFont="1" applyFill="1" applyBorder="1" applyAlignment="1" applyProtection="1">
      <alignment horizontal="left"/>
    </xf>
    <xf numFmtId="170" fontId="74" fillId="34" borderId="320" xfId="177" applyNumberFormat="1" applyFont="1" applyFill="1" applyBorder="1" applyAlignment="1" applyProtection="1">
      <alignment horizontal="center"/>
    </xf>
    <xf numFmtId="0" fontId="66" fillId="34" borderId="283" xfId="0" applyFont="1" applyFill="1" applyBorder="1" applyProtection="1"/>
    <xf numFmtId="0" fontId="74" fillId="0" borderId="257" xfId="244" applyFont="1" applyFill="1" applyBorder="1" applyProtection="1">
      <protection locked="0"/>
    </xf>
    <xf numFmtId="0" fontId="74" fillId="34" borderId="283" xfId="0" applyFont="1" applyFill="1" applyBorder="1" applyProtection="1"/>
    <xf numFmtId="0" fontId="74" fillId="34" borderId="244" xfId="0" quotePrefix="1" applyFont="1" applyFill="1" applyBorder="1" applyProtection="1"/>
    <xf numFmtId="0" fontId="74" fillId="34" borderId="13" xfId="0" applyFont="1" applyFill="1" applyBorder="1" applyProtection="1"/>
    <xf numFmtId="0" fontId="74" fillId="34" borderId="294" xfId="0" applyFont="1" applyFill="1" applyBorder="1" applyProtection="1"/>
    <xf numFmtId="0" fontId="74" fillId="34" borderId="307" xfId="0" quotePrefix="1" applyFont="1" applyFill="1" applyBorder="1" applyProtection="1"/>
    <xf numFmtId="0" fontId="74" fillId="34" borderId="294" xfId="0" quotePrefix="1" applyFont="1" applyFill="1" applyBorder="1" applyProtection="1"/>
    <xf numFmtId="170" fontId="74" fillId="35" borderId="288" xfId="177" applyNumberFormat="1" applyFont="1" applyFill="1" applyBorder="1" applyProtection="1"/>
    <xf numFmtId="0" fontId="66" fillId="34" borderId="321" xfId="0" applyFont="1" applyFill="1" applyBorder="1" applyProtection="1"/>
    <xf numFmtId="0" fontId="74" fillId="34" borderId="248" xfId="0" quotePrefix="1" applyFont="1" applyFill="1" applyBorder="1" applyProtection="1"/>
    <xf numFmtId="0" fontId="74" fillId="34" borderId="272" xfId="244" applyFont="1" applyFill="1" applyBorder="1" applyProtection="1"/>
    <xf numFmtId="170" fontId="74" fillId="34" borderId="315" xfId="177" applyNumberFormat="1" applyFont="1" applyFill="1" applyBorder="1" applyProtection="1"/>
    <xf numFmtId="0" fontId="74" fillId="34" borderId="322" xfId="0" applyFont="1" applyFill="1" applyBorder="1" applyProtection="1"/>
    <xf numFmtId="0" fontId="74" fillId="0" borderId="323" xfId="244" applyFont="1" applyFill="1" applyBorder="1" applyProtection="1">
      <protection locked="0"/>
    </xf>
    <xf numFmtId="170" fontId="74" fillId="35" borderId="324" xfId="177" applyNumberFormat="1" applyFont="1" applyFill="1" applyBorder="1" applyProtection="1"/>
    <xf numFmtId="170" fontId="74" fillId="35" borderId="325" xfId="177" applyNumberFormat="1" applyFont="1" applyFill="1" applyBorder="1" applyProtection="1"/>
    <xf numFmtId="0" fontId="74" fillId="34" borderId="307" xfId="244" applyFont="1" applyFill="1" applyBorder="1" applyProtection="1"/>
    <xf numFmtId="0" fontId="66" fillId="34" borderId="19" xfId="244" applyFont="1" applyFill="1" applyBorder="1" applyProtection="1"/>
    <xf numFmtId="170" fontId="74" fillId="41" borderId="287" xfId="177" applyNumberFormat="1" applyFont="1" applyFill="1" applyBorder="1" applyProtection="1"/>
    <xf numFmtId="170" fontId="74" fillId="41" borderId="318" xfId="177" applyNumberFormat="1" applyFont="1" applyFill="1" applyBorder="1" applyAlignment="1" applyProtection="1">
      <alignment horizontal="center"/>
    </xf>
    <xf numFmtId="0" fontId="66" fillId="34" borderId="160" xfId="244" applyFont="1" applyFill="1" applyBorder="1" applyProtection="1"/>
    <xf numFmtId="170" fontId="74" fillId="34" borderId="287" xfId="177" applyNumberFormat="1" applyFont="1" applyFill="1" applyBorder="1" applyProtection="1"/>
    <xf numFmtId="170" fontId="74" fillId="34" borderId="251" xfId="177" applyNumberFormat="1" applyFont="1" applyFill="1" applyBorder="1" applyAlignment="1" applyProtection="1">
      <alignment horizontal="center"/>
    </xf>
    <xf numFmtId="0" fontId="66" fillId="34" borderId="217" xfId="244" applyFont="1" applyFill="1" applyBorder="1" applyProtection="1"/>
    <xf numFmtId="0" fontId="74" fillId="34" borderId="326" xfId="244" applyFont="1" applyFill="1" applyBorder="1" applyProtection="1"/>
    <xf numFmtId="0" fontId="74" fillId="0" borderId="231" xfId="244" applyFont="1" applyFill="1" applyBorder="1" applyProtection="1">
      <protection locked="0"/>
    </xf>
    <xf numFmtId="170" fontId="74" fillId="35" borderId="231" xfId="177" applyNumberFormat="1" applyFont="1" applyFill="1" applyBorder="1" applyProtection="1"/>
    <xf numFmtId="0" fontId="62" fillId="0" borderId="269" xfId="0" applyFont="1" applyFill="1" applyBorder="1" applyAlignment="1" applyProtection="1">
      <alignment horizontal="center" vertical="center"/>
      <protection locked="0"/>
    </xf>
    <xf numFmtId="0" fontId="62" fillId="0" borderId="314" xfId="0" applyFont="1" applyFill="1" applyBorder="1" applyAlignment="1" applyProtection="1">
      <alignment horizontal="center" vertical="center"/>
      <protection locked="0"/>
    </xf>
    <xf numFmtId="0" fontId="62" fillId="0" borderId="259" xfId="0" applyFont="1" applyFill="1" applyBorder="1" applyAlignment="1" applyProtection="1">
      <alignment horizontal="center" vertical="center" wrapText="1"/>
      <protection locked="0"/>
    </xf>
    <xf numFmtId="0" fontId="62" fillId="0" borderId="62" xfId="0" applyFont="1" applyFill="1" applyBorder="1" applyAlignment="1" applyProtection="1">
      <alignment horizontal="center" vertical="center" wrapText="1"/>
      <protection locked="0"/>
    </xf>
    <xf numFmtId="0" fontId="62" fillId="0" borderId="256" xfId="0" applyFont="1" applyFill="1" applyBorder="1" applyAlignment="1" applyProtection="1">
      <alignment horizontal="center" vertical="center" wrapText="1"/>
      <protection locked="0"/>
    </xf>
    <xf numFmtId="0" fontId="46" fillId="0" borderId="256" xfId="244" applyFont="1" applyFill="1" applyBorder="1" applyProtection="1">
      <protection locked="0"/>
    </xf>
    <xf numFmtId="0" fontId="46" fillId="0" borderId="256" xfId="244" quotePrefix="1" applyFont="1" applyFill="1" applyBorder="1" applyProtection="1">
      <protection locked="0"/>
    </xf>
    <xf numFmtId="0" fontId="46" fillId="0" borderId="316" xfId="0" applyFont="1" applyFill="1" applyBorder="1" applyProtection="1">
      <protection locked="0"/>
    </xf>
    <xf numFmtId="0" fontId="62" fillId="0" borderId="205" xfId="0" applyFont="1" applyFill="1" applyBorder="1" applyProtection="1">
      <protection locked="0"/>
    </xf>
    <xf numFmtId="0" fontId="67" fillId="0" borderId="269" xfId="0" applyFont="1" applyFill="1" applyBorder="1" applyAlignment="1" applyProtection="1">
      <alignment horizontal="left"/>
      <protection locked="0"/>
    </xf>
    <xf numFmtId="0" fontId="67" fillId="0" borderId="314" xfId="0" applyFont="1" applyFill="1" applyBorder="1" applyAlignment="1" applyProtection="1">
      <alignment horizontal="left"/>
      <protection locked="0"/>
    </xf>
    <xf numFmtId="38" fontId="46" fillId="0" borderId="327" xfId="0" applyNumberFormat="1" applyFont="1" applyFill="1" applyBorder="1" applyProtection="1">
      <protection locked="0"/>
    </xf>
    <xf numFmtId="38" fontId="46" fillId="0" borderId="256" xfId="0" applyNumberFormat="1" applyFont="1" applyFill="1" applyBorder="1" applyProtection="1">
      <protection locked="0"/>
    </xf>
    <xf numFmtId="0" fontId="46" fillId="0" borderId="256" xfId="0" applyFont="1" applyBorder="1" applyProtection="1">
      <protection locked="0"/>
    </xf>
    <xf numFmtId="38" fontId="46" fillId="0" borderId="266" xfId="0" applyNumberFormat="1" applyFont="1" applyFill="1" applyBorder="1" applyProtection="1">
      <protection locked="0"/>
    </xf>
    <xf numFmtId="170" fontId="62" fillId="26" borderId="214" xfId="177" applyNumberFormat="1" applyFont="1" applyFill="1" applyBorder="1" applyAlignment="1" applyProtection="1">
      <alignment horizontal="center" vertical="center" wrapText="1"/>
    </xf>
    <xf numFmtId="170" fontId="62" fillId="34" borderId="272" xfId="177" applyNumberFormat="1" applyFont="1" applyFill="1" applyBorder="1" applyAlignment="1" applyProtection="1">
      <alignment horizontal="right" vertical="center" wrapText="1"/>
    </xf>
    <xf numFmtId="170" fontId="46" fillId="33" borderId="287" xfId="177" applyNumberFormat="1" applyFont="1" applyFill="1" applyBorder="1" applyAlignment="1" applyProtection="1">
      <alignment horizontal="right" vertical="center" wrapText="1"/>
    </xf>
    <xf numFmtId="170" fontId="62" fillId="0" borderId="272" xfId="177" applyNumberFormat="1" applyFont="1" applyFill="1" applyBorder="1" applyAlignment="1" applyProtection="1">
      <alignment horizontal="right" vertical="center" wrapText="1"/>
      <protection locked="0"/>
    </xf>
    <xf numFmtId="170" fontId="62" fillId="26" borderId="167" xfId="177" applyNumberFormat="1" applyFont="1" applyFill="1" applyBorder="1" applyAlignment="1" applyProtection="1">
      <alignment horizontal="center" wrapText="1"/>
    </xf>
    <xf numFmtId="170" fontId="62" fillId="26" borderId="192" xfId="177" applyNumberFormat="1" applyFont="1" applyFill="1" applyBorder="1" applyAlignment="1" applyProtection="1">
      <alignment horizontal="center" wrapText="1"/>
    </xf>
    <xf numFmtId="170" fontId="62" fillId="26" borderId="288" xfId="177" applyNumberFormat="1" applyFont="1" applyFill="1" applyBorder="1" applyAlignment="1" applyProtection="1">
      <alignment horizontal="center" vertical="center" wrapText="1"/>
    </xf>
    <xf numFmtId="170" fontId="62" fillId="26" borderId="287" xfId="177" applyNumberFormat="1" applyFont="1" applyFill="1" applyBorder="1" applyAlignment="1" applyProtection="1">
      <alignment horizontal="center" vertical="center" wrapText="1"/>
    </xf>
    <xf numFmtId="170" fontId="62" fillId="26" borderId="100" xfId="177" applyNumberFormat="1" applyFont="1" applyFill="1" applyBorder="1" applyAlignment="1" applyProtection="1">
      <alignment horizontal="center" vertical="center" wrapText="1"/>
    </xf>
    <xf numFmtId="170" fontId="62" fillId="26" borderId="199" xfId="177" applyNumberFormat="1" applyFont="1" applyFill="1" applyBorder="1" applyAlignment="1" applyProtection="1">
      <alignment horizontal="center" vertical="center" wrapText="1"/>
    </xf>
    <xf numFmtId="170" fontId="62" fillId="26" borderId="328" xfId="177" applyNumberFormat="1" applyFont="1" applyFill="1" applyBorder="1" applyAlignment="1" applyProtection="1">
      <alignment horizontal="center" vertical="center" wrapText="1"/>
    </xf>
    <xf numFmtId="170" fontId="62" fillId="26" borderId="314" xfId="177" applyNumberFormat="1" applyFont="1" applyFill="1" applyBorder="1" applyAlignment="1" applyProtection="1">
      <alignment horizontal="center" vertical="center" wrapText="1"/>
    </xf>
    <xf numFmtId="170" fontId="62" fillId="26" borderId="202" xfId="177" applyNumberFormat="1" applyFont="1" applyFill="1" applyBorder="1" applyAlignment="1" applyProtection="1">
      <alignment horizontal="center" vertical="center" wrapText="1"/>
    </xf>
    <xf numFmtId="170" fontId="62" fillId="26" borderId="311" xfId="177" applyNumberFormat="1" applyFont="1" applyFill="1" applyBorder="1" applyAlignment="1" applyProtection="1">
      <alignment horizontal="center" vertical="center" wrapText="1"/>
    </xf>
    <xf numFmtId="170" fontId="62" fillId="26" borderId="2" xfId="177" applyNumberFormat="1" applyFont="1" applyFill="1" applyBorder="1" applyAlignment="1" applyProtection="1">
      <alignment horizontal="center" vertical="center" wrapText="1"/>
    </xf>
    <xf numFmtId="170" fontId="62" fillId="26" borderId="214" xfId="177" applyNumberFormat="1" applyFont="1" applyFill="1" applyBorder="1" applyAlignment="1" applyProtection="1">
      <alignment horizontal="right" vertical="center" wrapText="1"/>
    </xf>
    <xf numFmtId="170" fontId="62" fillId="0" borderId="261" xfId="177" applyNumberFormat="1" applyFont="1" applyFill="1" applyBorder="1" applyAlignment="1" applyProtection="1">
      <alignment horizontal="right" vertical="center" wrapText="1"/>
      <protection locked="0"/>
    </xf>
    <xf numFmtId="170" fontId="62" fillId="35" borderId="260" xfId="177" applyNumberFormat="1" applyFont="1" applyFill="1" applyBorder="1" applyAlignment="1" applyProtection="1">
      <alignment horizontal="right" vertical="center" wrapText="1"/>
    </xf>
    <xf numFmtId="170" fontId="62" fillId="0" borderId="258" xfId="177" applyNumberFormat="1" applyFont="1" applyFill="1" applyBorder="1" applyAlignment="1" applyProtection="1">
      <alignment horizontal="right" vertical="center" wrapText="1"/>
      <protection locked="0"/>
    </xf>
    <xf numFmtId="170" fontId="62" fillId="26" borderId="45" xfId="177" applyNumberFormat="1" applyFont="1" applyFill="1" applyBorder="1" applyAlignment="1" applyProtection="1">
      <alignment horizontal="right" vertical="center" wrapText="1"/>
    </xf>
    <xf numFmtId="170" fontId="62" fillId="26" borderId="59" xfId="177" applyNumberFormat="1" applyFont="1" applyFill="1" applyBorder="1" applyAlignment="1" applyProtection="1">
      <alignment horizontal="right" vertical="center" wrapText="1"/>
    </xf>
    <xf numFmtId="170" fontId="62" fillId="26" borderId="272" xfId="177" applyNumberFormat="1" applyFont="1" applyFill="1" applyBorder="1" applyAlignment="1" applyProtection="1">
      <alignment horizontal="right" vertical="center" wrapText="1"/>
    </xf>
    <xf numFmtId="170" fontId="62" fillId="26" borderId="253" xfId="177" applyNumberFormat="1" applyFont="1" applyFill="1" applyBorder="1" applyAlignment="1" applyProtection="1">
      <alignment horizontal="right" vertical="center" wrapText="1"/>
    </xf>
    <xf numFmtId="170" fontId="62" fillId="26" borderId="71" xfId="177" applyNumberFormat="1" applyFont="1" applyFill="1" applyBorder="1" applyAlignment="1" applyProtection="1">
      <alignment horizontal="right" vertical="center" wrapText="1"/>
    </xf>
    <xf numFmtId="170" fontId="62" fillId="35" borderId="272" xfId="177" applyNumberFormat="1" applyFont="1" applyFill="1" applyBorder="1" applyAlignment="1" applyProtection="1">
      <alignment horizontal="right" vertical="center" wrapText="1"/>
    </xf>
    <xf numFmtId="170" fontId="46" fillId="0" borderId="272" xfId="177" applyNumberFormat="1" applyFont="1" applyFill="1" applyBorder="1" applyAlignment="1" applyProtection="1">
      <alignment horizontal="right"/>
      <protection locked="0"/>
    </xf>
    <xf numFmtId="170" fontId="62" fillId="0" borderId="252" xfId="177" applyNumberFormat="1" applyFont="1" applyFill="1" applyBorder="1" applyAlignment="1" applyProtection="1">
      <alignment horizontal="right" vertical="center" wrapText="1"/>
      <protection locked="0"/>
    </xf>
    <xf numFmtId="170" fontId="46" fillId="0" borderId="272" xfId="177" applyNumberFormat="1" applyFont="1" applyBorder="1" applyAlignment="1" applyProtection="1">
      <alignment horizontal="right"/>
      <protection locked="0"/>
    </xf>
    <xf numFmtId="170" fontId="46" fillId="0" borderId="257" xfId="177" applyNumberFormat="1" applyFont="1" applyBorder="1" applyAlignment="1" applyProtection="1">
      <alignment horizontal="right"/>
      <protection locked="0"/>
    </xf>
    <xf numFmtId="170" fontId="46" fillId="0" borderId="206" xfId="177" applyNumberFormat="1" applyFont="1" applyBorder="1" applyAlignment="1" applyProtection="1">
      <alignment horizontal="right"/>
      <protection locked="0"/>
    </xf>
    <xf numFmtId="170" fontId="62" fillId="35" borderId="250" xfId="177" applyNumberFormat="1" applyFont="1" applyFill="1" applyBorder="1" applyAlignment="1" applyProtection="1">
      <alignment horizontal="right" vertical="center" wrapText="1"/>
    </xf>
    <xf numFmtId="170" fontId="62" fillId="0" borderId="214" xfId="177" applyNumberFormat="1" applyFont="1" applyFill="1" applyBorder="1" applyAlignment="1" applyProtection="1">
      <alignment horizontal="right" vertical="center" wrapText="1"/>
      <protection locked="0"/>
    </xf>
    <xf numFmtId="170" fontId="46" fillId="33" borderId="287" xfId="177" applyNumberFormat="1" applyFont="1" applyFill="1" applyBorder="1" applyAlignment="1" applyProtection="1">
      <alignment horizontal="right"/>
    </xf>
    <xf numFmtId="170" fontId="46" fillId="33" borderId="251" xfId="177" applyNumberFormat="1" applyFont="1" applyFill="1" applyBorder="1" applyAlignment="1" applyProtection="1">
      <alignment horizontal="right"/>
    </xf>
    <xf numFmtId="170" fontId="62" fillId="26" borderId="73" xfId="177" applyNumberFormat="1" applyFont="1" applyFill="1" applyBorder="1" applyAlignment="1" applyProtection="1">
      <alignment horizontal="right" vertical="center" wrapText="1"/>
    </xf>
    <xf numFmtId="170" fontId="62" fillId="28" borderId="272" xfId="177" applyNumberFormat="1" applyFont="1" applyFill="1" applyBorder="1" applyAlignment="1" applyProtection="1">
      <alignment horizontal="right"/>
    </xf>
    <xf numFmtId="170" fontId="62" fillId="28" borderId="59" xfId="177" applyNumberFormat="1" applyFont="1" applyFill="1" applyBorder="1" applyAlignment="1" applyProtection="1">
      <alignment horizontal="right"/>
    </xf>
    <xf numFmtId="170" fontId="62" fillId="28" borderId="253" xfId="177" applyNumberFormat="1" applyFont="1" applyFill="1" applyBorder="1" applyAlignment="1" applyProtection="1">
      <alignment horizontal="right"/>
    </xf>
    <xf numFmtId="170" fontId="103" fillId="26" borderId="45" xfId="177" applyNumberFormat="1" applyFont="1" applyFill="1" applyBorder="1" applyAlignment="1" applyProtection="1">
      <alignment horizontal="right"/>
    </xf>
    <xf numFmtId="170" fontId="79" fillId="26" borderId="206" xfId="177" applyNumberFormat="1" applyFont="1" applyFill="1" applyBorder="1" applyAlignment="1" applyProtection="1">
      <alignment horizontal="right"/>
    </xf>
    <xf numFmtId="170" fontId="79" fillId="26" borderId="199" xfId="177" applyNumberFormat="1" applyFont="1" applyFill="1" applyBorder="1" applyAlignment="1" applyProtection="1">
      <alignment horizontal="right"/>
    </xf>
    <xf numFmtId="170" fontId="46" fillId="34" borderId="331" xfId="177" applyNumberFormat="1" applyFont="1" applyFill="1" applyBorder="1" applyAlignment="1" applyProtection="1">
      <alignment horizontal="right"/>
    </xf>
    <xf numFmtId="170" fontId="62" fillId="34" borderId="169" xfId="177" applyNumberFormat="1" applyFont="1" applyFill="1" applyBorder="1" applyAlignment="1" applyProtection="1">
      <alignment horizontal="right"/>
    </xf>
    <xf numFmtId="170" fontId="62" fillId="34" borderId="170" xfId="177" applyNumberFormat="1" applyFont="1" applyFill="1" applyBorder="1" applyAlignment="1" applyProtection="1">
      <alignment horizontal="right"/>
    </xf>
    <xf numFmtId="170" fontId="46" fillId="28" borderId="194" xfId="177" applyNumberFormat="1" applyFont="1" applyFill="1" applyBorder="1" applyAlignment="1" applyProtection="1">
      <alignment horizontal="right"/>
    </xf>
    <xf numFmtId="170" fontId="62" fillId="26" borderId="250" xfId="177" applyNumberFormat="1" applyFont="1" applyFill="1" applyBorder="1" applyAlignment="1" applyProtection="1">
      <alignment horizontal="right" vertical="center" wrapText="1"/>
    </xf>
    <xf numFmtId="170" fontId="46" fillId="0" borderId="287" xfId="177" applyNumberFormat="1" applyFont="1" applyBorder="1" applyAlignment="1" applyProtection="1">
      <alignment horizontal="right"/>
      <protection locked="0"/>
    </xf>
    <xf numFmtId="170" fontId="62" fillId="26" borderId="249" xfId="177" applyNumberFormat="1" applyFont="1" applyFill="1" applyBorder="1" applyAlignment="1" applyProtection="1">
      <alignment horizontal="right" vertical="center" wrapText="1"/>
    </xf>
    <xf numFmtId="170" fontId="62" fillId="28" borderId="287" xfId="177" applyNumberFormat="1" applyFont="1" applyFill="1" applyBorder="1" applyAlignment="1" applyProtection="1">
      <alignment horizontal="right"/>
    </xf>
    <xf numFmtId="170" fontId="62" fillId="0" borderId="251" xfId="177" applyNumberFormat="1" applyFont="1" applyFill="1" applyBorder="1" applyAlignment="1" applyProtection="1">
      <alignment horizontal="right" vertical="center" wrapText="1"/>
      <protection locked="0"/>
    </xf>
    <xf numFmtId="170" fontId="62" fillId="26" borderId="190" xfId="177" applyNumberFormat="1" applyFont="1" applyFill="1" applyBorder="1" applyAlignment="1" applyProtection="1">
      <alignment horizontal="center" wrapText="1"/>
    </xf>
    <xf numFmtId="170" fontId="46" fillId="33" borderId="261" xfId="177" applyNumberFormat="1" applyFont="1" applyFill="1" applyBorder="1" applyAlignment="1" applyProtection="1">
      <alignment horizontal="right" vertical="center" wrapText="1"/>
    </xf>
    <xf numFmtId="170" fontId="46" fillId="26" borderId="45" xfId="177" applyNumberFormat="1" applyFont="1" applyFill="1" applyBorder="1" applyAlignment="1" applyProtection="1">
      <alignment horizontal="right" vertical="center" wrapText="1"/>
    </xf>
    <xf numFmtId="170" fontId="46" fillId="26" borderId="272" xfId="177" applyNumberFormat="1" applyFont="1" applyFill="1" applyBorder="1" applyAlignment="1" applyProtection="1">
      <alignment horizontal="right" vertical="center" wrapText="1"/>
    </xf>
    <xf numFmtId="170" fontId="46" fillId="33" borderId="272" xfId="177" applyNumberFormat="1" applyFont="1" applyFill="1" applyBorder="1" applyAlignment="1" applyProtection="1">
      <alignment horizontal="right" vertical="center" wrapText="1"/>
    </xf>
    <xf numFmtId="170" fontId="46" fillId="34" borderId="272" xfId="177" applyNumberFormat="1" applyFont="1" applyFill="1" applyBorder="1" applyAlignment="1" applyProtection="1">
      <alignment horizontal="right" vertical="center" wrapText="1"/>
    </xf>
    <xf numFmtId="170" fontId="46" fillId="33" borderId="272" xfId="177" applyNumberFormat="1" applyFont="1" applyFill="1" applyBorder="1" applyAlignment="1" applyProtection="1">
      <alignment horizontal="right"/>
    </xf>
    <xf numFmtId="170" fontId="46" fillId="34" borderId="312" xfId="177" applyNumberFormat="1" applyFont="1" applyFill="1" applyBorder="1" applyAlignment="1" applyProtection="1">
      <alignment horizontal="right"/>
    </xf>
    <xf numFmtId="170" fontId="46" fillId="34" borderId="52" xfId="177" applyNumberFormat="1" applyFont="1" applyFill="1" applyBorder="1" applyProtection="1"/>
    <xf numFmtId="170" fontId="46" fillId="34" borderId="50" xfId="177" applyNumberFormat="1" applyFont="1" applyFill="1" applyBorder="1" applyAlignment="1" applyProtection="1">
      <alignment wrapText="1"/>
    </xf>
    <xf numFmtId="170" fontId="46" fillId="34" borderId="50" xfId="177" applyNumberFormat="1" applyFont="1" applyFill="1" applyBorder="1" applyProtection="1"/>
    <xf numFmtId="170" fontId="46" fillId="34" borderId="43" xfId="177" applyNumberFormat="1" applyFont="1" applyFill="1" applyBorder="1" applyAlignment="1" applyProtection="1">
      <alignment horizontal="left" indent="1"/>
    </xf>
    <xf numFmtId="170" fontId="46" fillId="34" borderId="50" xfId="177" applyNumberFormat="1" applyFont="1" applyFill="1" applyBorder="1" applyAlignment="1" applyProtection="1">
      <alignment horizontal="left" indent="1"/>
    </xf>
    <xf numFmtId="170" fontId="46" fillId="34" borderId="52" xfId="177" applyNumberFormat="1" applyFont="1" applyFill="1" applyBorder="1" applyAlignment="1" applyProtection="1">
      <alignment horizontal="left" indent="1"/>
    </xf>
    <xf numFmtId="170" fontId="74" fillId="34" borderId="47" xfId="177" applyNumberFormat="1" applyFont="1" applyFill="1" applyBorder="1" applyProtection="1"/>
    <xf numFmtId="0" fontId="90" fillId="34" borderId="67" xfId="181" applyFont="1" applyFill="1" applyBorder="1" applyProtection="1"/>
    <xf numFmtId="0" fontId="66" fillId="34" borderId="253" xfId="181" applyFont="1" applyFill="1" applyBorder="1" applyProtection="1"/>
    <xf numFmtId="0" fontId="90" fillId="34" borderId="254" xfId="181" applyFont="1" applyFill="1" applyBorder="1" applyProtection="1"/>
    <xf numFmtId="0" fontId="74" fillId="34" borderId="81" xfId="181" applyFont="1" applyFill="1" applyBorder="1" applyProtection="1"/>
    <xf numFmtId="0" fontId="90" fillId="34" borderId="248" xfId="181" applyFont="1" applyFill="1" applyBorder="1" applyProtection="1"/>
    <xf numFmtId="49" fontId="90" fillId="0" borderId="202" xfId="181" applyNumberFormat="1" applyFont="1" applyFill="1" applyBorder="1" applyProtection="1">
      <protection locked="0"/>
    </xf>
    <xf numFmtId="170" fontId="90" fillId="34" borderId="333" xfId="177" applyNumberFormat="1" applyFont="1" applyFill="1" applyBorder="1" applyProtection="1"/>
    <xf numFmtId="170" fontId="90" fillId="34" borderId="200" xfId="177" applyNumberFormat="1" applyFont="1" applyFill="1" applyBorder="1" applyProtection="1"/>
    <xf numFmtId="170" fontId="74" fillId="28" borderId="231" xfId="177" applyNumberFormat="1" applyFont="1" applyFill="1" applyBorder="1" applyProtection="1"/>
    <xf numFmtId="170" fontId="46" fillId="0" borderId="149" xfId="177" applyNumberFormat="1" applyFont="1" applyFill="1" applyBorder="1" applyProtection="1">
      <protection locked="0"/>
    </xf>
    <xf numFmtId="170" fontId="46" fillId="0" borderId="218" xfId="177" applyNumberFormat="1" applyFont="1" applyFill="1" applyBorder="1" applyProtection="1">
      <protection locked="0"/>
    </xf>
    <xf numFmtId="170" fontId="46" fillId="0" borderId="124" xfId="177" applyNumberFormat="1" applyFont="1" applyFill="1" applyBorder="1" applyProtection="1">
      <protection locked="0"/>
    </xf>
    <xf numFmtId="170" fontId="46" fillId="0" borderId="174" xfId="177" applyNumberFormat="1" applyFont="1" applyFill="1" applyBorder="1" applyProtection="1">
      <protection locked="0"/>
    </xf>
    <xf numFmtId="170" fontId="46" fillId="0" borderId="311" xfId="177" applyNumberFormat="1" applyFont="1" applyFill="1" applyBorder="1" applyProtection="1">
      <protection locked="0"/>
    </xf>
    <xf numFmtId="170" fontId="46" fillId="0" borderId="288" xfId="177" applyNumberFormat="1" applyFont="1" applyFill="1" applyBorder="1" applyProtection="1">
      <protection locked="0"/>
    </xf>
    <xf numFmtId="170" fontId="46" fillId="0" borderId="328" xfId="177" applyNumberFormat="1" applyFont="1" applyFill="1" applyBorder="1" applyProtection="1">
      <protection locked="0"/>
    </xf>
    <xf numFmtId="170" fontId="46" fillId="35" borderId="287" xfId="177" applyNumberFormat="1" applyFont="1" applyFill="1" applyBorder="1" applyAlignment="1" applyProtection="1">
      <alignment horizontal="right"/>
    </xf>
    <xf numFmtId="0" fontId="66" fillId="26" borderId="287" xfId="0" applyFont="1" applyFill="1" applyBorder="1" applyAlignment="1" applyProtection="1">
      <alignment horizontal="center" vertical="center" wrapText="1"/>
    </xf>
    <xf numFmtId="170" fontId="74" fillId="35" borderId="287" xfId="177" quotePrefix="1" applyNumberFormat="1" applyFont="1" applyFill="1" applyBorder="1" applyAlignment="1" applyProtection="1">
      <alignment horizontal="center"/>
    </xf>
    <xf numFmtId="0" fontId="61" fillId="26" borderId="154" xfId="0" applyFont="1" applyFill="1" applyBorder="1" applyAlignment="1" applyProtection="1">
      <alignment horizontal="center" vertical="center" wrapText="1"/>
    </xf>
    <xf numFmtId="0" fontId="61" fillId="26" borderId="155" xfId="0" applyFont="1" applyFill="1" applyBorder="1" applyAlignment="1" applyProtection="1">
      <alignment horizontal="center" vertical="center" wrapText="1"/>
    </xf>
    <xf numFmtId="0" fontId="66" fillId="26" borderId="190" xfId="0" applyFont="1" applyFill="1" applyBorder="1" applyAlignment="1" applyProtection="1">
      <alignment horizontal="center" vertical="center" wrapText="1"/>
    </xf>
    <xf numFmtId="0" fontId="61" fillId="26" borderId="307" xfId="0" applyFont="1" applyFill="1" applyBorder="1" applyAlignment="1" applyProtection="1">
      <alignment horizontal="center" vertical="center" wrapText="1"/>
    </xf>
    <xf numFmtId="0" fontId="62" fillId="26" borderId="206" xfId="0" applyFont="1" applyFill="1" applyBorder="1" applyProtection="1"/>
    <xf numFmtId="0" fontId="61" fillId="26" borderId="206" xfId="0" applyFont="1" applyFill="1" applyBorder="1" applyAlignment="1" applyProtection="1">
      <alignment horizontal="center" vertical="center" wrapText="1"/>
    </xf>
    <xf numFmtId="0" fontId="74" fillId="0" borderId="315" xfId="0" applyFont="1" applyFill="1" applyBorder="1" applyProtection="1">
      <protection locked="0"/>
    </xf>
    <xf numFmtId="0" fontId="74" fillId="0" borderId="257" xfId="0" applyFont="1" applyFill="1" applyBorder="1" applyAlignment="1" applyProtection="1">
      <alignment horizontal="center"/>
      <protection locked="0"/>
    </xf>
    <xf numFmtId="0" fontId="66" fillId="34" borderId="224" xfId="0" applyFont="1" applyFill="1" applyBorder="1" applyProtection="1"/>
    <xf numFmtId="0" fontId="74" fillId="34" borderId="195" xfId="0" applyFont="1" applyFill="1" applyBorder="1" applyProtection="1"/>
    <xf numFmtId="0" fontId="74" fillId="0" borderId="169" xfId="0" applyFont="1" applyFill="1" applyBorder="1" applyAlignment="1" applyProtection="1">
      <alignment horizontal="center"/>
      <protection locked="0"/>
    </xf>
    <xf numFmtId="170" fontId="46" fillId="28" borderId="229" xfId="177" applyNumberFormat="1" applyFont="1" applyFill="1" applyBorder="1" applyProtection="1"/>
    <xf numFmtId="170" fontId="62" fillId="28" borderId="28" xfId="177" applyNumberFormat="1" applyFont="1" applyFill="1" applyBorder="1" applyProtection="1"/>
    <xf numFmtId="170" fontId="46" fillId="26" borderId="6" xfId="177" applyNumberFormat="1" applyFont="1" applyFill="1" applyBorder="1" applyProtection="1"/>
    <xf numFmtId="0" fontId="62" fillId="29" borderId="275" xfId="0" applyFont="1" applyFill="1" applyBorder="1" applyAlignment="1" applyProtection="1">
      <alignment horizontal="left"/>
    </xf>
    <xf numFmtId="170" fontId="84" fillId="33" borderId="43" xfId="177" applyNumberFormat="1" applyFont="1" applyFill="1" applyBorder="1" applyProtection="1"/>
    <xf numFmtId="170" fontId="84" fillId="28" borderId="43" xfId="177" applyNumberFormat="1" applyFont="1" applyFill="1" applyBorder="1" applyProtection="1"/>
    <xf numFmtId="0" fontId="66" fillId="26" borderId="81" xfId="0" applyFont="1" applyFill="1" applyBorder="1" applyProtection="1"/>
    <xf numFmtId="0" fontId="74" fillId="26" borderId="67" xfId="0" applyFont="1" applyFill="1" applyBorder="1" applyProtection="1"/>
    <xf numFmtId="0" fontId="66" fillId="26" borderId="67" xfId="0" applyFont="1" applyFill="1" applyBorder="1" applyProtection="1"/>
    <xf numFmtId="0" fontId="66" fillId="26" borderId="67" xfId="0" applyFont="1" applyFill="1" applyBorder="1" applyAlignment="1" applyProtection="1">
      <alignment wrapText="1"/>
    </xf>
    <xf numFmtId="0" fontId="66" fillId="26" borderId="215" xfId="0" applyFont="1" applyFill="1" applyBorder="1" applyProtection="1"/>
    <xf numFmtId="0" fontId="66" fillId="26" borderId="282" xfId="0" applyFont="1" applyFill="1" applyBorder="1" applyProtection="1"/>
    <xf numFmtId="0" fontId="74" fillId="0" borderId="256" xfId="175" applyFont="1" applyFill="1" applyBorder="1" applyProtection="1">
      <protection locked="0"/>
    </xf>
    <xf numFmtId="166" fontId="74" fillId="34" borderId="8" xfId="233" quotePrefix="1" applyFont="1" applyFill="1" applyBorder="1" applyAlignment="1" applyProtection="1">
      <alignment horizontal="left"/>
    </xf>
    <xf numFmtId="166" fontId="74" fillId="34" borderId="8" xfId="233" applyFont="1" applyFill="1" applyBorder="1" applyProtection="1"/>
    <xf numFmtId="0" fontId="0" fillId="34" borderId="268" xfId="0" applyFill="1" applyBorder="1" applyAlignment="1">
      <alignment horizontal="center"/>
    </xf>
    <xf numFmtId="0" fontId="74" fillId="34" borderId="0" xfId="0" applyFont="1" applyFill="1" applyBorder="1" applyAlignment="1" applyProtection="1">
      <alignment horizontal="center"/>
    </xf>
    <xf numFmtId="0" fontId="74" fillId="34" borderId="0" xfId="0" applyFont="1" applyFill="1" applyBorder="1" applyAlignment="1"/>
    <xf numFmtId="0" fontId="66" fillId="34" borderId="0" xfId="0" applyFont="1" applyFill="1" applyAlignment="1" applyProtection="1">
      <alignment horizontal="left"/>
    </xf>
    <xf numFmtId="0" fontId="74" fillId="34" borderId="0" xfId="0" applyFont="1" applyFill="1" applyAlignment="1" applyProtection="1">
      <alignment horizontal="left"/>
    </xf>
    <xf numFmtId="0" fontId="74" fillId="34" borderId="0" xfId="0" applyFont="1" applyFill="1" applyAlignment="1" applyProtection="1"/>
    <xf numFmtId="0" fontId="62" fillId="26" borderId="316" xfId="0" applyFont="1" applyFill="1" applyBorder="1" applyAlignment="1" applyProtection="1">
      <alignment horizontal="center" vertical="center" wrapText="1"/>
    </xf>
    <xf numFmtId="170" fontId="46" fillId="34" borderId="49" xfId="176" applyNumberFormat="1" applyFont="1" applyFill="1" applyBorder="1" applyProtection="1"/>
    <xf numFmtId="170" fontId="62" fillId="29" borderId="315" xfId="177" applyNumberFormat="1" applyFont="1" applyFill="1" applyBorder="1" applyAlignment="1" applyProtection="1">
      <alignment horizontal="left" wrapText="1" indent="1"/>
    </xf>
    <xf numFmtId="170" fontId="62" fillId="0" borderId="315" xfId="177" applyNumberFormat="1" applyFont="1" applyFill="1" applyBorder="1" applyAlignment="1" applyProtection="1">
      <alignment wrapText="1"/>
      <protection locked="0"/>
    </xf>
    <xf numFmtId="170" fontId="86" fillId="0" borderId="315" xfId="177" applyNumberFormat="1" applyFont="1" applyFill="1" applyBorder="1" applyProtection="1">
      <protection locked="0"/>
    </xf>
    <xf numFmtId="0" fontId="46" fillId="29" borderId="316" xfId="0" applyFont="1" applyFill="1" applyBorder="1" applyProtection="1"/>
    <xf numFmtId="170" fontId="46" fillId="29" borderId="316" xfId="177" applyNumberFormat="1" applyFont="1" applyFill="1" applyBorder="1" applyProtection="1"/>
    <xf numFmtId="0" fontId="62" fillId="26" borderId="10" xfId="0" applyFont="1" applyFill="1" applyBorder="1" applyAlignment="1" applyProtection="1">
      <alignment horizontal="center" vertical="center" wrapText="1"/>
    </xf>
    <xf numFmtId="170" fontId="46" fillId="34" borderId="272" xfId="176" applyNumberFormat="1" applyFont="1" applyFill="1" applyBorder="1" applyProtection="1"/>
    <xf numFmtId="170" fontId="46" fillId="0" borderId="54" xfId="177" applyNumberFormat="1" applyFont="1" applyFill="1" applyBorder="1" applyProtection="1">
      <protection locked="0"/>
    </xf>
    <xf numFmtId="170" fontId="46" fillId="0" borderId="246" xfId="176" applyNumberFormat="1" applyFont="1" applyFill="1" applyBorder="1" applyProtection="1">
      <protection locked="0"/>
    </xf>
    <xf numFmtId="0" fontId="46" fillId="0" borderId="336" xfId="0" applyFont="1" applyFill="1" applyBorder="1" applyProtection="1">
      <protection locked="0"/>
    </xf>
    <xf numFmtId="0" fontId="46" fillId="34" borderId="0" xfId="0" applyFont="1" applyFill="1" applyBorder="1" applyAlignment="1" applyProtection="1">
      <alignment horizontal="centerContinuous"/>
      <protection locked="0"/>
    </xf>
    <xf numFmtId="0" fontId="46" fillId="34" borderId="0" xfId="0" applyFont="1" applyFill="1" applyProtection="1">
      <protection locked="0"/>
    </xf>
    <xf numFmtId="0" fontId="74" fillId="0" borderId="336" xfId="0" applyFont="1" applyFill="1" applyBorder="1" applyProtection="1">
      <protection locked="0"/>
    </xf>
    <xf numFmtId="0" fontId="136" fillId="34" borderId="0" xfId="0" applyFont="1" applyFill="1" applyBorder="1" applyAlignment="1">
      <alignment horizontal="center"/>
    </xf>
    <xf numFmtId="0" fontId="93" fillId="34" borderId="0" xfId="0" quotePrefix="1" applyFont="1" applyFill="1" applyBorder="1" applyAlignment="1">
      <alignment horizontal="left"/>
    </xf>
    <xf numFmtId="0" fontId="136" fillId="34" borderId="0" xfId="0" applyFont="1" applyFill="1" applyBorder="1"/>
    <xf numFmtId="0" fontId="62" fillId="34" borderId="98" xfId="0" applyFont="1" applyFill="1" applyBorder="1" applyAlignment="1" applyProtection="1">
      <alignment horizontal="center"/>
      <protection locked="0"/>
    </xf>
    <xf numFmtId="0" fontId="0" fillId="34" borderId="0" xfId="0" applyFill="1" applyBorder="1" applyProtection="1">
      <protection locked="0"/>
    </xf>
    <xf numFmtId="0" fontId="74" fillId="34" borderId="0" xfId="0" applyFont="1" applyFill="1" applyBorder="1" applyAlignment="1" applyProtection="1">
      <protection locked="0"/>
    </xf>
    <xf numFmtId="0" fontId="0" fillId="34" borderId="0" xfId="0" applyFill="1" applyBorder="1" applyAlignment="1" applyProtection="1">
      <protection locked="0"/>
    </xf>
    <xf numFmtId="0" fontId="104" fillId="34" borderId="0" xfId="0" applyFont="1" applyFill="1" applyBorder="1" applyAlignment="1"/>
    <xf numFmtId="0" fontId="74" fillId="34" borderId="0" xfId="0" applyFont="1" applyFill="1" applyBorder="1" applyAlignment="1" applyProtection="1">
      <alignment horizontal="left"/>
      <protection locked="0"/>
    </xf>
    <xf numFmtId="0" fontId="46" fillId="34" borderId="0" xfId="0" applyFont="1" applyFill="1" applyBorder="1" applyAlignment="1" applyProtection="1">
      <protection locked="0"/>
    </xf>
    <xf numFmtId="0" fontId="97" fillId="26" borderId="341" xfId="0" applyFont="1" applyFill="1" applyBorder="1" applyAlignment="1">
      <alignment wrapText="1"/>
    </xf>
    <xf numFmtId="0" fontId="74" fillId="26" borderId="341" xfId="222" applyFont="1" applyFill="1" applyBorder="1"/>
    <xf numFmtId="0" fontId="97" fillId="26" borderId="341" xfId="222" quotePrefix="1" applyFont="1" applyFill="1" applyBorder="1" applyAlignment="1">
      <alignment horizontal="center"/>
    </xf>
    <xf numFmtId="3" fontId="97" fillId="26" borderId="341" xfId="222" quotePrefix="1" applyNumberFormat="1" applyFont="1" applyFill="1" applyBorder="1" applyAlignment="1">
      <alignment horizontal="center"/>
    </xf>
    <xf numFmtId="170" fontId="62" fillId="35" borderId="265" xfId="177" applyNumberFormat="1" applyFont="1" applyFill="1" applyBorder="1" applyAlignment="1" applyProtection="1">
      <alignment horizontal="right"/>
    </xf>
    <xf numFmtId="170" fontId="74" fillId="34" borderId="0" xfId="0" applyNumberFormat="1" applyFont="1" applyFill="1" applyAlignment="1" applyProtection="1">
      <alignment horizontal="center"/>
    </xf>
    <xf numFmtId="170" fontId="62" fillId="35" borderId="341" xfId="177" applyNumberFormat="1" applyFont="1" applyFill="1" applyBorder="1" applyAlignment="1" applyProtection="1">
      <alignment horizontal="right"/>
    </xf>
    <xf numFmtId="170" fontId="46" fillId="35" borderId="341" xfId="177" applyNumberFormat="1" applyFont="1" applyFill="1" applyBorder="1" applyAlignment="1" applyProtection="1">
      <alignment horizontal="right"/>
    </xf>
    <xf numFmtId="170" fontId="46" fillId="34" borderId="0" xfId="0" applyNumberFormat="1" applyFont="1" applyFill="1" applyProtection="1"/>
    <xf numFmtId="170" fontId="84" fillId="33" borderId="43" xfId="176" applyNumberFormat="1" applyFont="1" applyFill="1" applyBorder="1" applyProtection="1"/>
    <xf numFmtId="166" fontId="66" fillId="34" borderId="0" xfId="224" applyFont="1" applyFill="1" applyAlignment="1" applyProtection="1">
      <alignment horizontal="center"/>
    </xf>
    <xf numFmtId="0" fontId="66" fillId="34" borderId="286" xfId="0" applyFont="1" applyFill="1" applyBorder="1" applyProtection="1"/>
    <xf numFmtId="38" fontId="74" fillId="0" borderId="276" xfId="0" applyNumberFormat="1" applyFont="1" applyFill="1" applyBorder="1" applyProtection="1">
      <protection locked="0"/>
    </xf>
    <xf numFmtId="170" fontId="46" fillId="0" borderId="272" xfId="177" applyNumberFormat="1" applyFont="1" applyFill="1" applyBorder="1" applyAlignment="1" applyProtection="1">
      <alignment horizontal="right" vertical="center" wrapText="1"/>
      <protection locked="0"/>
    </xf>
    <xf numFmtId="170" fontId="46" fillId="33" borderId="315" xfId="177" applyNumberFormat="1" applyFont="1" applyFill="1" applyBorder="1" applyAlignment="1" applyProtection="1">
      <alignment horizontal="right" vertical="center" wrapText="1"/>
    </xf>
    <xf numFmtId="170" fontId="46" fillId="34" borderId="49" xfId="177" applyNumberFormat="1" applyFont="1" applyFill="1" applyBorder="1" applyProtection="1"/>
    <xf numFmtId="0" fontId="46" fillId="34" borderId="249" xfId="0" applyFont="1" applyFill="1" applyBorder="1" applyAlignment="1" applyProtection="1">
      <alignment horizontal="left"/>
    </xf>
    <xf numFmtId="0" fontId="46" fillId="0" borderId="315" xfId="0" applyFont="1" applyFill="1" applyBorder="1" applyAlignment="1" applyProtection="1">
      <alignment wrapText="1"/>
      <protection locked="0"/>
    </xf>
    <xf numFmtId="0" fontId="46" fillId="0" borderId="341" xfId="0" applyFont="1" applyBorder="1" applyProtection="1">
      <protection locked="0"/>
    </xf>
    <xf numFmtId="0" fontId="66" fillId="26" borderId="127" xfId="0" applyFont="1" applyFill="1" applyBorder="1" applyAlignment="1" applyProtection="1">
      <alignment horizontal="left" wrapText="1"/>
    </xf>
    <xf numFmtId="0" fontId="66" fillId="26" borderId="191" xfId="0" applyFont="1" applyFill="1" applyBorder="1" applyAlignment="1" applyProtection="1">
      <alignment horizontal="center" wrapText="1"/>
    </xf>
    <xf numFmtId="0" fontId="25" fillId="34" borderId="29" xfId="0" applyFont="1" applyFill="1" applyBorder="1" applyAlignment="1" applyProtection="1">
      <alignment horizontal="left"/>
    </xf>
    <xf numFmtId="49" fontId="74" fillId="34" borderId="10" xfId="0" applyNumberFormat="1" applyFont="1" applyFill="1" applyBorder="1" applyAlignment="1" applyProtection="1">
      <alignment horizontal="center"/>
    </xf>
    <xf numFmtId="0" fontId="66" fillId="26" borderId="85" xfId="0" applyFont="1" applyFill="1" applyBorder="1" applyAlignment="1" applyProtection="1">
      <alignment horizontal="left" wrapText="1"/>
    </xf>
    <xf numFmtId="0" fontId="66" fillId="26" borderId="28" xfId="0" applyFont="1" applyFill="1" applyBorder="1" applyAlignment="1" applyProtection="1">
      <alignment horizontal="center" wrapText="1"/>
    </xf>
    <xf numFmtId="0" fontId="62" fillId="26" borderId="203" xfId="0" applyFont="1" applyFill="1" applyBorder="1" applyAlignment="1" applyProtection="1">
      <alignment horizontal="center"/>
    </xf>
    <xf numFmtId="0" fontId="46" fillId="26" borderId="127" xfId="0" applyFont="1" applyFill="1" applyBorder="1" applyProtection="1"/>
    <xf numFmtId="0" fontId="66" fillId="0" borderId="10" xfId="0" applyFont="1" applyFill="1" applyBorder="1" applyProtection="1">
      <protection locked="0"/>
    </xf>
    <xf numFmtId="0" fontId="66" fillId="0" borderId="100" xfId="0" quotePrefix="1" applyFont="1" applyFill="1" applyBorder="1" applyAlignment="1" applyProtection="1">
      <alignment horizontal="center"/>
    </xf>
    <xf numFmtId="0" fontId="66" fillId="0" borderId="10" xfId="0" quotePrefix="1" applyFont="1" applyFill="1" applyBorder="1" applyAlignment="1" applyProtection="1">
      <alignment horizontal="center"/>
    </xf>
    <xf numFmtId="0" fontId="66" fillId="0" borderId="33" xfId="0" quotePrefix="1" applyFont="1" applyFill="1" applyBorder="1" applyAlignment="1" applyProtection="1">
      <alignment horizontal="center"/>
    </xf>
    <xf numFmtId="0" fontId="74" fillId="0" borderId="202" xfId="0" applyFont="1" applyFill="1" applyBorder="1" applyProtection="1">
      <protection locked="0"/>
    </xf>
    <xf numFmtId="0" fontId="74" fillId="0" borderId="220" xfId="0" applyFont="1" applyFill="1" applyBorder="1" applyProtection="1">
      <protection locked="0"/>
    </xf>
    <xf numFmtId="170" fontId="46" fillId="28" borderId="120" xfId="177" applyNumberFormat="1" applyFont="1" applyFill="1" applyBorder="1" applyAlignment="1" applyProtection="1">
      <alignment horizontal="right"/>
    </xf>
    <xf numFmtId="170" fontId="46" fillId="28" borderId="123" xfId="177" applyNumberFormat="1" applyFont="1" applyFill="1" applyBorder="1" applyAlignment="1" applyProtection="1">
      <alignment horizontal="right"/>
    </xf>
    <xf numFmtId="170" fontId="46" fillId="26" borderId="250" xfId="177" applyNumberFormat="1" applyFont="1" applyFill="1" applyBorder="1" applyProtection="1"/>
    <xf numFmtId="170" fontId="46" fillId="26" borderId="49" xfId="177" applyNumberFormat="1" applyFont="1" applyFill="1" applyBorder="1" applyProtection="1"/>
    <xf numFmtId="170" fontId="46" fillId="26" borderId="49" xfId="177" applyNumberFormat="1" applyFont="1" applyFill="1" applyBorder="1" applyAlignment="1" applyProtection="1">
      <alignment horizontal="right"/>
    </xf>
    <xf numFmtId="170" fontId="46" fillId="26" borderId="74" xfId="177" applyNumberFormat="1" applyFont="1" applyFill="1" applyBorder="1" applyAlignment="1" applyProtection="1">
      <alignment horizontal="right"/>
    </xf>
    <xf numFmtId="0" fontId="74" fillId="0" borderId="315" xfId="0" applyFont="1" applyFill="1" applyBorder="1" applyAlignment="1" applyProtection="1">
      <alignment horizontal="center"/>
      <protection locked="0"/>
    </xf>
    <xf numFmtId="170" fontId="46" fillId="26" borderId="206" xfId="177" applyNumberFormat="1" applyFont="1" applyFill="1" applyBorder="1" applyProtection="1"/>
    <xf numFmtId="170" fontId="46" fillId="26" borderId="10" xfId="177" applyNumberFormat="1" applyFont="1" applyFill="1" applyBorder="1" applyProtection="1"/>
    <xf numFmtId="170" fontId="46" fillId="26" borderId="10" xfId="177" applyNumberFormat="1" applyFont="1" applyFill="1" applyBorder="1" applyAlignment="1" applyProtection="1">
      <alignment horizontal="right"/>
    </xf>
    <xf numFmtId="170" fontId="46" fillId="26" borderId="33" xfId="177" applyNumberFormat="1" applyFont="1" applyFill="1" applyBorder="1" applyAlignment="1" applyProtection="1">
      <alignment horizontal="right"/>
    </xf>
    <xf numFmtId="0" fontId="74" fillId="0" borderId="220" xfId="0" applyFont="1" applyFill="1" applyBorder="1" applyAlignment="1" applyProtection="1">
      <alignment horizontal="center"/>
      <protection locked="0"/>
    </xf>
    <xf numFmtId="0" fontId="74" fillId="0" borderId="6" xfId="0" applyFont="1" applyFill="1" applyBorder="1" applyAlignment="1" applyProtection="1">
      <alignment horizontal="center"/>
      <protection locked="0"/>
    </xf>
    <xf numFmtId="170" fontId="46" fillId="26" borderId="44" xfId="177" applyNumberFormat="1" applyFont="1" applyFill="1" applyBorder="1" applyProtection="1"/>
    <xf numFmtId="170" fontId="46" fillId="26" borderId="43" xfId="177" applyNumberFormat="1" applyFont="1" applyFill="1" applyBorder="1" applyAlignment="1" applyProtection="1">
      <alignment horizontal="right"/>
    </xf>
    <xf numFmtId="170" fontId="46" fillId="26" borderId="72" xfId="177" applyNumberFormat="1" applyFont="1" applyFill="1" applyBorder="1" applyAlignment="1" applyProtection="1">
      <alignment horizontal="right"/>
    </xf>
    <xf numFmtId="0" fontId="74" fillId="0" borderId="45" xfId="0" applyFont="1" applyFill="1" applyBorder="1" applyAlignment="1" applyProtection="1">
      <alignment horizontal="center"/>
      <protection locked="0"/>
    </xf>
    <xf numFmtId="0" fontId="74" fillId="0" borderId="250" xfId="0" applyFont="1" applyFill="1" applyBorder="1" applyAlignment="1" applyProtection="1">
      <alignment horizontal="center"/>
      <protection locked="0"/>
    </xf>
    <xf numFmtId="0" fontId="74" fillId="0" borderId="184" xfId="0" applyFont="1" applyFill="1" applyBorder="1" applyAlignment="1" applyProtection="1">
      <alignment horizontal="center"/>
      <protection locked="0"/>
    </xf>
    <xf numFmtId="170" fontId="46" fillId="28" borderId="220" xfId="177" applyNumberFormat="1" applyFont="1" applyFill="1" applyBorder="1" applyProtection="1"/>
    <xf numFmtId="0" fontId="74" fillId="0" borderId="43" xfId="0" applyFont="1" applyFill="1" applyBorder="1" applyAlignment="1" applyProtection="1">
      <alignment horizontal="center"/>
      <protection locked="0"/>
    </xf>
    <xf numFmtId="170" fontId="46" fillId="26" borderId="45" xfId="177" applyNumberFormat="1" applyFont="1" applyFill="1" applyBorder="1" applyAlignment="1" applyProtection="1">
      <alignment horizontal="right"/>
    </xf>
    <xf numFmtId="170" fontId="46" fillId="26" borderId="73" xfId="177" applyNumberFormat="1" applyFont="1" applyFill="1" applyBorder="1" applyAlignment="1" applyProtection="1">
      <alignment horizontal="right"/>
    </xf>
    <xf numFmtId="170" fontId="46" fillId="28" borderId="47" xfId="177" applyNumberFormat="1" applyFont="1" applyFill="1" applyBorder="1" applyAlignment="1" applyProtection="1">
      <alignment horizontal="right"/>
    </xf>
    <xf numFmtId="170" fontId="46" fillId="0" borderId="74" xfId="177" applyNumberFormat="1" applyFont="1" applyFill="1" applyBorder="1" applyAlignment="1" applyProtection="1">
      <alignment horizontal="right"/>
      <protection locked="0"/>
    </xf>
    <xf numFmtId="0" fontId="46" fillId="0" borderId="80" xfId="0" applyFont="1" applyFill="1" applyBorder="1" applyProtection="1">
      <protection locked="0"/>
    </xf>
    <xf numFmtId="170" fontId="46" fillId="0" borderId="73" xfId="177" applyNumberFormat="1" applyFont="1" applyFill="1" applyBorder="1" applyAlignment="1" applyProtection="1">
      <alignment horizontal="right"/>
      <protection locked="0"/>
    </xf>
    <xf numFmtId="170" fontId="46" fillId="0" borderId="71" xfId="177" applyNumberFormat="1" applyFont="1" applyFill="1" applyBorder="1" applyAlignment="1" applyProtection="1">
      <alignment horizontal="right"/>
      <protection locked="0"/>
    </xf>
    <xf numFmtId="170" fontId="46" fillId="0" borderId="252" xfId="177" applyNumberFormat="1" applyFont="1" applyFill="1" applyBorder="1" applyAlignment="1" applyProtection="1">
      <alignment horizontal="right"/>
      <protection locked="0"/>
    </xf>
    <xf numFmtId="0" fontId="46" fillId="26" borderId="332" xfId="0" applyFont="1" applyFill="1" applyBorder="1" applyProtection="1"/>
    <xf numFmtId="170" fontId="46" fillId="26" borderId="47" xfId="177" applyNumberFormat="1" applyFont="1" applyFill="1" applyBorder="1" applyProtection="1"/>
    <xf numFmtId="170" fontId="46" fillId="26" borderId="47" xfId="177" applyNumberFormat="1" applyFont="1" applyFill="1" applyBorder="1" applyAlignment="1" applyProtection="1">
      <alignment horizontal="right"/>
    </xf>
    <xf numFmtId="170" fontId="46" fillId="26" borderId="75" xfId="177" applyNumberFormat="1" applyFont="1" applyFill="1" applyBorder="1" applyAlignment="1" applyProtection="1">
      <alignment horizontal="right"/>
    </xf>
    <xf numFmtId="170" fontId="46" fillId="26" borderId="71" xfId="177" applyNumberFormat="1" applyFont="1" applyFill="1" applyBorder="1" applyAlignment="1" applyProtection="1">
      <alignment horizontal="right"/>
    </xf>
    <xf numFmtId="170" fontId="46" fillId="35" borderId="47" xfId="177" applyNumberFormat="1" applyFont="1" applyFill="1" applyBorder="1" applyAlignment="1" applyProtection="1">
      <alignment horizontal="right"/>
    </xf>
    <xf numFmtId="170" fontId="46" fillId="26" borderId="75" xfId="177" applyNumberFormat="1" applyFont="1" applyFill="1" applyBorder="1" applyProtection="1"/>
    <xf numFmtId="0" fontId="74" fillId="0" borderId="257" xfId="0" applyFont="1" applyFill="1" applyBorder="1" applyProtection="1">
      <protection locked="0"/>
    </xf>
    <xf numFmtId="170" fontId="46" fillId="26" borderId="184" xfId="177" applyNumberFormat="1" applyFont="1" applyFill="1" applyBorder="1" applyProtection="1"/>
    <xf numFmtId="170" fontId="46" fillId="26" borderId="30" xfId="177" applyNumberFormat="1" applyFont="1" applyFill="1" applyBorder="1" applyProtection="1"/>
    <xf numFmtId="0" fontId="66" fillId="26" borderId="161" xfId="0" applyFont="1" applyFill="1" applyBorder="1" applyAlignment="1" applyProtection="1">
      <alignment horizontal="center"/>
    </xf>
    <xf numFmtId="0" fontId="66" fillId="26" borderId="190" xfId="0" applyFont="1" applyFill="1" applyBorder="1" applyAlignment="1" applyProtection="1">
      <alignment horizontal="center"/>
    </xf>
    <xf numFmtId="0" fontId="74" fillId="26" borderId="215" xfId="0" applyFont="1" applyFill="1" applyBorder="1" applyProtection="1"/>
    <xf numFmtId="0" fontId="66" fillId="0" borderId="287" xfId="0" applyFont="1" applyFill="1" applyBorder="1" applyProtection="1">
      <protection locked="0"/>
    </xf>
    <xf numFmtId="0" fontId="66" fillId="0" borderId="287" xfId="0" quotePrefix="1" applyFont="1" applyFill="1" applyBorder="1" applyAlignment="1" applyProtection="1">
      <alignment horizontal="center"/>
    </xf>
    <xf numFmtId="0" fontId="66" fillId="0" borderId="288" xfId="0" quotePrefix="1" applyFont="1" applyFill="1" applyBorder="1" applyAlignment="1" applyProtection="1">
      <alignment horizontal="center"/>
    </xf>
    <xf numFmtId="0" fontId="66" fillId="0" borderId="251" xfId="0" quotePrefix="1" applyFont="1" applyFill="1" applyBorder="1" applyAlignment="1" applyProtection="1">
      <alignment horizontal="center"/>
    </xf>
    <xf numFmtId="0" fontId="74" fillId="26" borderId="160" xfId="0" applyFont="1" applyFill="1" applyBorder="1" applyProtection="1"/>
    <xf numFmtId="0" fontId="74" fillId="0" borderId="311" xfId="0" applyFont="1" applyFill="1" applyBorder="1" applyProtection="1">
      <protection locked="0"/>
    </xf>
    <xf numFmtId="0" fontId="74" fillId="26" borderId="329" xfId="0" applyFont="1" applyFill="1" applyBorder="1" applyProtection="1"/>
    <xf numFmtId="0" fontId="74" fillId="0" borderId="287" xfId="0" applyFont="1" applyFill="1" applyBorder="1" applyProtection="1">
      <protection locked="0"/>
    </xf>
    <xf numFmtId="0" fontId="74" fillId="0" borderId="272" xfId="0" applyFont="1" applyFill="1" applyBorder="1" applyProtection="1">
      <protection locked="0"/>
    </xf>
    <xf numFmtId="0" fontId="74" fillId="26" borderId="67" xfId="0" applyFont="1" applyFill="1" applyBorder="1" applyAlignment="1" applyProtection="1">
      <alignment wrapText="1"/>
    </xf>
    <xf numFmtId="0" fontId="74" fillId="0" borderId="272" xfId="0" applyFont="1" applyFill="1" applyBorder="1" applyAlignment="1" applyProtection="1">
      <alignment horizontal="center"/>
      <protection locked="0"/>
    </xf>
    <xf numFmtId="0" fontId="74" fillId="26" borderId="275" xfId="0" applyFont="1" applyFill="1" applyBorder="1" applyProtection="1"/>
    <xf numFmtId="0" fontId="74" fillId="0" borderId="80" xfId="0" applyFont="1" applyFill="1" applyBorder="1" applyProtection="1">
      <protection locked="0"/>
    </xf>
    <xf numFmtId="0" fontId="74" fillId="0" borderId="67" xfId="0" applyFont="1" applyFill="1" applyBorder="1" applyProtection="1">
      <protection locked="0"/>
    </xf>
    <xf numFmtId="0" fontId="89" fillId="34" borderId="0" xfId="0" applyFont="1" applyFill="1" applyBorder="1" applyAlignment="1" applyProtection="1">
      <alignment horizontal="center"/>
    </xf>
    <xf numFmtId="0" fontId="74" fillId="0" borderId="108" xfId="0" applyFont="1" applyFill="1" applyBorder="1" applyProtection="1">
      <protection locked="0"/>
    </xf>
    <xf numFmtId="166" fontId="74" fillId="32" borderId="77" xfId="224" applyFont="1" applyFill="1" applyBorder="1" applyAlignment="1" applyProtection="1">
      <alignment horizontal="left"/>
      <protection locked="0"/>
    </xf>
    <xf numFmtId="0" fontId="74" fillId="0" borderId="77" xfId="0" applyFont="1" applyFill="1" applyBorder="1" applyProtection="1">
      <protection locked="0"/>
    </xf>
    <xf numFmtId="0" fontId="74" fillId="26" borderId="31" xfId="0" applyFont="1" applyFill="1" applyBorder="1" applyProtection="1"/>
    <xf numFmtId="0" fontId="74" fillId="0" borderId="231" xfId="0" applyFont="1" applyFill="1" applyBorder="1" applyProtection="1">
      <protection locked="0"/>
    </xf>
    <xf numFmtId="0" fontId="74" fillId="34" borderId="178" xfId="0" applyFont="1" applyFill="1" applyBorder="1" applyProtection="1"/>
    <xf numFmtId="0" fontId="74" fillId="34" borderId="140" xfId="222" applyFont="1" applyFill="1" applyBorder="1" applyAlignment="1"/>
    <xf numFmtId="0" fontId="97" fillId="34" borderId="140" xfId="222" applyFont="1" applyFill="1" applyBorder="1" applyAlignment="1"/>
    <xf numFmtId="0" fontId="97" fillId="34" borderId="140" xfId="222" quotePrefix="1" applyFont="1" applyFill="1" applyBorder="1" applyAlignment="1">
      <alignment horizontal="center"/>
    </xf>
    <xf numFmtId="3" fontId="97" fillId="34" borderId="140" xfId="222" quotePrefix="1" applyNumberFormat="1" applyFont="1" applyFill="1" applyBorder="1" applyAlignment="1">
      <alignment horizontal="center"/>
    </xf>
    <xf numFmtId="49" fontId="90" fillId="0" borderId="315" xfId="181" applyNumberFormat="1" applyFont="1" applyFill="1" applyBorder="1" applyAlignment="1" applyProtection="1">
      <alignment horizontal="center" vertical="center"/>
      <protection locked="0"/>
    </xf>
    <xf numFmtId="170" fontId="74" fillId="0" borderId="250" xfId="177" applyNumberFormat="1" applyFont="1" applyFill="1" applyBorder="1" applyAlignment="1" applyProtection="1">
      <alignment vertical="center"/>
      <protection locked="0"/>
    </xf>
    <xf numFmtId="170" fontId="74" fillId="0" borderId="252" xfId="177" applyNumberFormat="1" applyFont="1" applyFill="1" applyBorder="1" applyAlignment="1" applyProtection="1">
      <alignment vertical="center"/>
      <protection locked="0"/>
    </xf>
    <xf numFmtId="170" fontId="74" fillId="0" borderId="316" xfId="177" applyNumberFormat="1" applyFont="1" applyFill="1" applyBorder="1" applyAlignment="1" applyProtection="1">
      <alignment vertical="center"/>
      <protection locked="0"/>
    </xf>
    <xf numFmtId="170" fontId="74" fillId="0" borderId="315" xfId="177" applyNumberFormat="1" applyFont="1" applyFill="1" applyBorder="1" applyAlignment="1" applyProtection="1">
      <alignment vertical="center"/>
      <protection locked="0"/>
    </xf>
    <xf numFmtId="170" fontId="74" fillId="0" borderId="227" xfId="177" applyNumberFormat="1" applyFont="1" applyFill="1" applyBorder="1" applyAlignment="1" applyProtection="1">
      <alignment vertical="center"/>
      <protection locked="0"/>
    </xf>
    <xf numFmtId="49" fontId="90" fillId="0" borderId="272" xfId="181" applyNumberFormat="1" applyFont="1" applyFill="1" applyBorder="1" applyAlignment="1" applyProtection="1">
      <alignment horizontal="center" vertical="center"/>
      <protection locked="0"/>
    </xf>
    <xf numFmtId="170" fontId="74" fillId="0" borderId="256" xfId="177" applyNumberFormat="1" applyFont="1" applyFill="1" applyBorder="1" applyAlignment="1" applyProtection="1">
      <alignment vertical="center"/>
      <protection locked="0"/>
    </xf>
    <xf numFmtId="170" fontId="74" fillId="0" borderId="272" xfId="177" applyNumberFormat="1" applyFont="1" applyFill="1" applyBorder="1" applyAlignment="1" applyProtection="1">
      <alignment vertical="center"/>
      <protection locked="0"/>
    </xf>
    <xf numFmtId="170" fontId="74" fillId="35" borderId="253" xfId="177" applyNumberFormat="1" applyFont="1" applyFill="1" applyBorder="1" applyProtection="1"/>
    <xf numFmtId="170" fontId="74" fillId="0" borderId="271" xfId="177" applyNumberFormat="1" applyFont="1" applyFill="1" applyBorder="1" applyAlignment="1" applyProtection="1">
      <alignment vertical="center"/>
      <protection locked="0"/>
    </xf>
    <xf numFmtId="0" fontId="91" fillId="34" borderId="345" xfId="181" applyFont="1" applyFill="1" applyBorder="1" applyAlignment="1" applyProtection="1">
      <alignment vertical="center"/>
    </xf>
    <xf numFmtId="170" fontId="74" fillId="35" borderId="315" xfId="177" applyNumberFormat="1" applyFont="1" applyFill="1" applyBorder="1" applyProtection="1"/>
    <xf numFmtId="0" fontId="74" fillId="34" borderId="253" xfId="181" applyFont="1" applyFill="1" applyBorder="1" applyProtection="1"/>
    <xf numFmtId="0" fontId="91" fillId="34" borderId="254" xfId="181" applyFont="1" applyFill="1" applyBorder="1" applyAlignment="1" applyProtection="1">
      <alignment horizontal="left" wrapText="1"/>
    </xf>
    <xf numFmtId="170" fontId="91" fillId="0" borderId="254" xfId="177" applyNumberFormat="1" applyFont="1" applyFill="1" applyBorder="1" applyAlignment="1" applyProtection="1">
      <alignment horizontal="left" wrapText="1"/>
      <protection locked="0"/>
    </xf>
    <xf numFmtId="0" fontId="74" fillId="34" borderId="253" xfId="181" quotePrefix="1" applyFont="1" applyFill="1" applyBorder="1" applyAlignment="1" applyProtection="1">
      <alignment horizontal="left" vertical="center"/>
    </xf>
    <xf numFmtId="0" fontId="74" fillId="34" borderId="253" xfId="181" applyFont="1" applyFill="1" applyBorder="1" applyAlignment="1" applyProtection="1">
      <alignment vertical="center"/>
    </xf>
    <xf numFmtId="0" fontId="91" fillId="0" borderId="254" xfId="181" applyFont="1" applyFill="1" applyBorder="1" applyAlignment="1" applyProtection="1">
      <alignment horizontal="left" vertical="top"/>
      <protection locked="0"/>
    </xf>
    <xf numFmtId="170" fontId="74" fillId="0" borderId="254" xfId="177" applyNumberFormat="1" applyFont="1" applyFill="1" applyBorder="1" applyAlignment="1" applyProtection="1">
      <alignment vertical="center"/>
      <protection locked="0"/>
    </xf>
    <xf numFmtId="0" fontId="74" fillId="34" borderId="244" xfId="181" quotePrefix="1" applyFont="1" applyFill="1" applyBorder="1" applyAlignment="1" applyProtection="1">
      <alignment horizontal="left" vertical="center"/>
    </xf>
    <xf numFmtId="0" fontId="74" fillId="34" borderId="244" xfId="181" applyFont="1" applyFill="1" applyBorder="1" applyAlignment="1" applyProtection="1">
      <alignment vertical="center"/>
    </xf>
    <xf numFmtId="0" fontId="91" fillId="0" borderId="267" xfId="181" applyFont="1" applyFill="1" applyBorder="1" applyAlignment="1" applyProtection="1">
      <alignment horizontal="left" vertical="top"/>
      <protection locked="0"/>
    </xf>
    <xf numFmtId="49" fontId="90" fillId="0" borderId="257" xfId="181" applyNumberFormat="1" applyFont="1" applyFill="1" applyBorder="1" applyAlignment="1" applyProtection="1">
      <alignment horizontal="center" vertical="center"/>
      <protection locked="0"/>
    </xf>
    <xf numFmtId="170" fontId="74" fillId="0" borderId="267" xfId="177" applyNumberFormat="1" applyFont="1" applyFill="1" applyBorder="1" applyAlignment="1" applyProtection="1">
      <alignment vertical="center"/>
      <protection locked="0"/>
    </xf>
    <xf numFmtId="170" fontId="90" fillId="33" borderId="311" xfId="177" applyNumberFormat="1" applyFont="1" applyFill="1" applyBorder="1" applyAlignment="1" applyProtection="1">
      <alignment horizontal="center"/>
    </xf>
    <xf numFmtId="0" fontId="91" fillId="0" borderId="253" xfId="181" applyFont="1" applyFill="1" applyBorder="1" applyAlignment="1" applyProtection="1">
      <alignment vertical="center"/>
      <protection locked="0"/>
    </xf>
    <xf numFmtId="49" fontId="90" fillId="0" borderId="272" xfId="181" applyNumberFormat="1" applyFont="1" applyFill="1" applyBorder="1" applyAlignment="1" applyProtection="1">
      <alignment horizontal="center"/>
      <protection locked="0"/>
    </xf>
    <xf numFmtId="170" fontId="90" fillId="0" borderId="254" xfId="177" applyNumberFormat="1" applyFont="1" applyFill="1" applyBorder="1" applyAlignment="1" applyProtection="1">
      <alignment horizontal="center"/>
      <protection locked="0"/>
    </xf>
    <xf numFmtId="170" fontId="74" fillId="0" borderId="254" xfId="177" applyNumberFormat="1" applyFont="1" applyFill="1" applyBorder="1" applyProtection="1">
      <protection locked="0"/>
    </xf>
    <xf numFmtId="0" fontId="74" fillId="34" borderId="244" xfId="181" applyFont="1" applyFill="1" applyBorder="1" applyProtection="1"/>
    <xf numFmtId="0" fontId="91" fillId="0" borderId="244" xfId="181" applyFont="1" applyFill="1" applyBorder="1" applyAlignment="1" applyProtection="1">
      <alignment vertical="center"/>
      <protection locked="0"/>
    </xf>
    <xf numFmtId="49" fontId="90" fillId="0" borderId="257" xfId="181" applyNumberFormat="1" applyFont="1" applyFill="1" applyBorder="1" applyAlignment="1" applyProtection="1">
      <alignment horizontal="center"/>
      <protection locked="0"/>
    </xf>
    <xf numFmtId="170" fontId="90" fillId="0" borderId="267" xfId="177" applyNumberFormat="1" applyFont="1" applyFill="1" applyBorder="1" applyAlignment="1" applyProtection="1">
      <alignment horizontal="center"/>
      <protection locked="0"/>
    </xf>
    <xf numFmtId="170" fontId="74" fillId="0" borderId="267" xfId="177" applyNumberFormat="1" applyFont="1" applyFill="1" applyBorder="1" applyProtection="1">
      <protection locked="0"/>
    </xf>
    <xf numFmtId="0" fontId="91" fillId="34" borderId="253" xfId="181" applyFont="1" applyFill="1" applyBorder="1" applyAlignment="1" applyProtection="1">
      <alignment horizontal="left" vertical="top"/>
    </xf>
    <xf numFmtId="0" fontId="74" fillId="0" borderId="253" xfId="0" applyFont="1" applyFill="1" applyBorder="1" applyProtection="1">
      <protection locked="0"/>
    </xf>
    <xf numFmtId="0" fontId="91" fillId="34" borderId="244" xfId="181" applyFont="1" applyFill="1" applyBorder="1" applyAlignment="1" applyProtection="1">
      <alignment horizontal="left" vertical="top"/>
    </xf>
    <xf numFmtId="170" fontId="74" fillId="0" borderId="257" xfId="177" applyNumberFormat="1" applyFont="1" applyFill="1" applyBorder="1" applyAlignment="1" applyProtection="1">
      <alignment vertical="center"/>
      <protection locked="0"/>
    </xf>
    <xf numFmtId="170" fontId="74" fillId="0" borderId="265" xfId="177" applyNumberFormat="1" applyFont="1" applyFill="1" applyBorder="1" applyAlignment="1" applyProtection="1">
      <alignment vertical="center"/>
      <protection locked="0"/>
    </xf>
    <xf numFmtId="0" fontId="90" fillId="34" borderId="253" xfId="181" quotePrefix="1" applyFont="1" applyFill="1" applyBorder="1" applyAlignment="1" applyProtection="1">
      <alignment vertical="center"/>
    </xf>
    <xf numFmtId="0" fontId="90" fillId="34" borderId="244" xfId="181" quotePrefix="1" applyFont="1" applyFill="1" applyBorder="1" applyAlignment="1" applyProtection="1">
      <alignment vertical="center"/>
    </xf>
    <xf numFmtId="170" fontId="74" fillId="0" borderId="266" xfId="177" applyNumberFormat="1" applyFont="1" applyFill="1" applyBorder="1" applyAlignment="1" applyProtection="1">
      <alignment vertical="center"/>
      <protection locked="0"/>
    </xf>
    <xf numFmtId="166" fontId="66" fillId="34" borderId="346" xfId="230" applyFont="1" applyFill="1" applyBorder="1" applyProtection="1"/>
    <xf numFmtId="166" fontId="66" fillId="34" borderId="347" xfId="230" applyFont="1" applyFill="1" applyBorder="1" applyProtection="1"/>
    <xf numFmtId="166" fontId="66" fillId="34" borderId="348" xfId="230" applyFont="1" applyFill="1" applyBorder="1" applyProtection="1"/>
    <xf numFmtId="166" fontId="74" fillId="0" borderId="335" xfId="230" applyFont="1" applyFill="1" applyBorder="1" applyProtection="1">
      <protection locked="0"/>
    </xf>
    <xf numFmtId="0" fontId="74" fillId="0" borderId="335" xfId="0" applyFont="1" applyBorder="1" applyProtection="1">
      <protection locked="0"/>
    </xf>
    <xf numFmtId="166" fontId="74" fillId="34" borderId="116" xfId="230" applyFont="1" applyFill="1" applyBorder="1" applyProtection="1"/>
    <xf numFmtId="166" fontId="74" fillId="0" borderId="272" xfId="230" applyFont="1" applyFill="1" applyBorder="1" applyProtection="1">
      <protection locked="0"/>
    </xf>
    <xf numFmtId="166" fontId="74" fillId="0" borderId="225" xfId="230" applyFont="1" applyFill="1" applyBorder="1" applyProtection="1">
      <protection locked="0"/>
    </xf>
    <xf numFmtId="166" fontId="74" fillId="0" borderId="257" xfId="230" applyFont="1" applyFill="1" applyBorder="1" applyProtection="1">
      <protection locked="0"/>
    </xf>
    <xf numFmtId="170" fontId="46" fillId="0" borderId="287" xfId="177" applyNumberFormat="1" applyFont="1" applyBorder="1" applyProtection="1">
      <protection locked="0"/>
    </xf>
    <xf numFmtId="170" fontId="74" fillId="0" borderId="287" xfId="177" applyNumberFormat="1" applyFont="1" applyBorder="1" applyProtection="1">
      <protection locked="0"/>
    </xf>
    <xf numFmtId="170" fontId="74" fillId="0" borderId="251" xfId="177" applyNumberFormat="1" applyFont="1" applyBorder="1" applyProtection="1">
      <protection locked="0"/>
    </xf>
    <xf numFmtId="166" fontId="46" fillId="0" borderId="341" xfId="15" applyFont="1" applyFill="1" applyBorder="1" applyAlignment="1" applyProtection="1">
      <alignment horizontal="left" indent="1"/>
      <protection locked="0"/>
    </xf>
    <xf numFmtId="9" fontId="46" fillId="0" borderId="341" xfId="102" applyFont="1" applyFill="1" applyBorder="1" applyProtection="1">
      <protection locked="0"/>
    </xf>
    <xf numFmtId="3" fontId="46" fillId="0" borderId="341" xfId="15" applyNumberFormat="1" applyFont="1" applyFill="1" applyBorder="1" applyProtection="1">
      <protection locked="0"/>
    </xf>
    <xf numFmtId="170" fontId="46" fillId="0" borderId="341" xfId="245" applyNumberFormat="1" applyFont="1" applyFill="1" applyBorder="1" applyProtection="1">
      <protection locked="0"/>
    </xf>
    <xf numFmtId="170" fontId="62" fillId="35" borderId="287" xfId="245" applyNumberFormat="1" applyFont="1" applyFill="1" applyBorder="1" applyAlignment="1" applyProtection="1">
      <alignment horizontal="center" vertical="center"/>
    </xf>
    <xf numFmtId="170" fontId="84" fillId="0" borderId="53" xfId="176" applyNumberFormat="1" applyFont="1" applyFill="1" applyBorder="1" applyProtection="1">
      <protection locked="0"/>
    </xf>
    <xf numFmtId="170" fontId="74" fillId="0" borderId="349" xfId="177" applyNumberFormat="1" applyFont="1" applyFill="1" applyBorder="1" applyAlignment="1" applyProtection="1">
      <alignment horizontal="center"/>
      <protection locked="0"/>
    </xf>
    <xf numFmtId="170" fontId="74" fillId="0" borderId="256" xfId="177" applyNumberFormat="1" applyFont="1" applyFill="1" applyBorder="1" applyAlignment="1" applyProtection="1">
      <alignment horizontal="center" wrapText="1"/>
      <protection locked="0"/>
    </xf>
    <xf numFmtId="0" fontId="66" fillId="34" borderId="0" xfId="0" applyFont="1" applyFill="1" applyAlignment="1" applyProtection="1">
      <alignment horizontal="left"/>
    </xf>
    <xf numFmtId="166" fontId="62" fillId="34" borderId="273" xfId="15" applyFont="1" applyFill="1" applyBorder="1" applyAlignment="1" applyProtection="1">
      <alignment horizontal="center" vertical="center" wrapText="1"/>
    </xf>
    <xf numFmtId="166" fontId="62" fillId="34" borderId="287" xfId="15" applyFont="1" applyFill="1" applyBorder="1" applyAlignment="1" applyProtection="1">
      <alignment horizontal="center"/>
    </xf>
    <xf numFmtId="166" fontId="62" fillId="34" borderId="287" xfId="15" applyFont="1" applyFill="1" applyBorder="1" applyAlignment="1" applyProtection="1">
      <alignment horizontal="center" wrapText="1"/>
    </xf>
    <xf numFmtId="166" fontId="62" fillId="34" borderId="287" xfId="15" applyFont="1" applyFill="1" applyBorder="1" applyAlignment="1" applyProtection="1">
      <alignment horizontal="left" wrapText="1"/>
    </xf>
    <xf numFmtId="170" fontId="74" fillId="0" borderId="254" xfId="177" applyNumberFormat="1" applyFont="1" applyFill="1" applyBorder="1" applyAlignment="1" applyProtection="1">
      <alignment horizontal="center" vertical="center"/>
      <protection locked="0"/>
    </xf>
    <xf numFmtId="170" fontId="74" fillId="0" borderId="271" xfId="177" applyNumberFormat="1" applyFont="1" applyFill="1" applyBorder="1" applyAlignment="1" applyProtection="1">
      <alignment horizontal="center" vertical="center"/>
      <protection locked="0"/>
    </xf>
    <xf numFmtId="0" fontId="74" fillId="34" borderId="11" xfId="181" applyFont="1" applyFill="1" applyBorder="1" applyAlignment="1" applyProtection="1">
      <alignment horizontal="left" vertical="center"/>
    </xf>
    <xf numFmtId="49" fontId="74" fillId="0" borderId="66" xfId="181" applyNumberFormat="1" applyFont="1" applyFill="1" applyBorder="1" applyAlignment="1" applyProtection="1">
      <alignment horizontal="center" vertical="center"/>
      <protection locked="0"/>
    </xf>
    <xf numFmtId="170" fontId="74" fillId="0" borderId="345" xfId="177" applyNumberFormat="1" applyFont="1" applyFill="1" applyBorder="1" applyAlignment="1" applyProtection="1">
      <alignment horizontal="center" vertical="center"/>
      <protection locked="0"/>
    </xf>
    <xf numFmtId="170" fontId="74" fillId="0" borderId="252" xfId="177" applyNumberFormat="1" applyFont="1" applyFill="1" applyBorder="1" applyAlignment="1" applyProtection="1">
      <alignment horizontal="center" vertical="center"/>
      <protection locked="0"/>
    </xf>
    <xf numFmtId="170" fontId="90" fillId="0" borderId="52" xfId="177" applyNumberFormat="1" applyFont="1" applyBorder="1" applyAlignment="1" applyProtection="1">
      <alignment horizontal="center" vertical="center"/>
      <protection locked="0"/>
    </xf>
    <xf numFmtId="170" fontId="90" fillId="0" borderId="73" xfId="177" applyNumberFormat="1" applyFont="1" applyBorder="1" applyAlignment="1" applyProtection="1">
      <alignment horizontal="center" vertical="center"/>
      <protection locked="0"/>
    </xf>
    <xf numFmtId="0" fontId="74" fillId="34" borderId="253" xfId="181" applyFont="1" applyFill="1" applyBorder="1" applyAlignment="1" applyProtection="1">
      <alignment horizontal="left" vertical="center"/>
    </xf>
    <xf numFmtId="49" fontId="74" fillId="0" borderId="272" xfId="181" applyNumberFormat="1" applyFont="1" applyFill="1" applyBorder="1" applyAlignment="1" applyProtection="1">
      <alignment horizontal="center" vertical="center"/>
      <protection locked="0"/>
    </xf>
    <xf numFmtId="170" fontId="90" fillId="0" borderId="254" xfId="177" applyNumberFormat="1" applyFont="1" applyBorder="1" applyAlignment="1" applyProtection="1">
      <alignment horizontal="center" vertical="center"/>
      <protection locked="0"/>
    </xf>
    <xf numFmtId="0" fontId="137" fillId="34" borderId="253" xfId="181" applyFont="1" applyFill="1" applyBorder="1" applyAlignment="1" applyProtection="1">
      <alignment horizontal="left" vertical="center"/>
    </xf>
    <xf numFmtId="0" fontId="138" fillId="34" borderId="254" xfId="181" applyFont="1" applyFill="1" applyBorder="1" applyAlignment="1" applyProtection="1">
      <alignment horizontal="right" vertical="top"/>
    </xf>
    <xf numFmtId="0" fontId="138" fillId="34" borderId="60" xfId="181" applyFont="1" applyFill="1" applyBorder="1" applyAlignment="1" applyProtection="1">
      <alignment horizontal="left" vertical="center"/>
    </xf>
    <xf numFmtId="0" fontId="139" fillId="34" borderId="254" xfId="0" applyFont="1" applyFill="1" applyBorder="1" applyAlignment="1">
      <alignment wrapText="1"/>
    </xf>
    <xf numFmtId="170" fontId="90" fillId="0" borderId="319" xfId="177" applyNumberFormat="1" applyFont="1" applyFill="1" applyBorder="1" applyAlignment="1" applyProtection="1">
      <alignment horizontal="center" vertical="center"/>
      <protection locked="0"/>
    </xf>
    <xf numFmtId="170" fontId="90" fillId="0" borderId="350" xfId="177" applyNumberFormat="1" applyFont="1" applyFill="1" applyBorder="1" applyAlignment="1" applyProtection="1">
      <alignment horizontal="center" vertical="center"/>
      <protection locked="0"/>
    </xf>
    <xf numFmtId="170" fontId="90" fillId="0" borderId="272" xfId="177" applyNumberFormat="1" applyFont="1" applyFill="1" applyBorder="1" applyAlignment="1" applyProtection="1">
      <alignment horizontal="center" vertical="center"/>
      <protection locked="0"/>
    </xf>
    <xf numFmtId="0" fontId="74" fillId="34" borderId="253" xfId="181" applyFont="1" applyFill="1" applyBorder="1" applyAlignment="1" applyProtection="1"/>
    <xf numFmtId="0" fontId="74" fillId="34" borderId="38" xfId="181" applyFont="1" applyFill="1" applyBorder="1" applyProtection="1"/>
    <xf numFmtId="170" fontId="90" fillId="0" borderId="250" xfId="177" applyNumberFormat="1" applyFont="1" applyFill="1" applyBorder="1" applyAlignment="1" applyProtection="1">
      <alignment horizontal="center"/>
      <protection locked="0"/>
    </xf>
    <xf numFmtId="170" fontId="90" fillId="0" borderId="252" xfId="177" applyNumberFormat="1" applyFont="1" applyFill="1" applyBorder="1" applyAlignment="1" applyProtection="1">
      <alignment horizontal="center"/>
      <protection locked="0"/>
    </xf>
    <xf numFmtId="170" fontId="90" fillId="0" borderId="271" xfId="177" applyNumberFormat="1" applyFont="1" applyFill="1" applyBorder="1" applyAlignment="1" applyProtection="1">
      <alignment horizontal="center" vertical="center"/>
      <protection locked="0"/>
    </xf>
    <xf numFmtId="0" fontId="74" fillId="34" borderId="11" xfId="181" applyFont="1" applyFill="1" applyBorder="1" applyAlignment="1" applyProtection="1">
      <alignment horizontal="right" vertical="top"/>
    </xf>
    <xf numFmtId="170" fontId="74" fillId="0" borderId="73" xfId="177" applyNumberFormat="1" applyFont="1" applyBorder="1" applyAlignment="1" applyProtection="1">
      <alignment vertical="center"/>
      <protection locked="0"/>
    </xf>
    <xf numFmtId="0" fontId="74" fillId="34" borderId="253" xfId="181" applyFont="1" applyFill="1" applyBorder="1" applyAlignment="1" applyProtection="1">
      <alignment horizontal="right" vertical="top"/>
    </xf>
    <xf numFmtId="0" fontId="138" fillId="34" borderId="11" xfId="181" applyFont="1" applyFill="1" applyBorder="1" applyAlignment="1" applyProtection="1">
      <alignment horizontal="left" vertical="center"/>
    </xf>
    <xf numFmtId="0" fontId="139" fillId="34" borderId="345" xfId="0" applyFont="1" applyFill="1" applyBorder="1" applyAlignment="1">
      <alignment wrapText="1"/>
    </xf>
    <xf numFmtId="49" fontId="74" fillId="0" borderId="250" xfId="181" applyNumberFormat="1" applyFont="1" applyFill="1" applyBorder="1" applyAlignment="1" applyProtection="1">
      <alignment horizontal="center" vertical="center"/>
      <protection locked="0"/>
    </xf>
    <xf numFmtId="170" fontId="74" fillId="35" borderId="249" xfId="177" applyNumberFormat="1" applyFont="1" applyFill="1" applyBorder="1" applyProtection="1"/>
    <xf numFmtId="0" fontId="91" fillId="34" borderId="253" xfId="181" applyFont="1" applyFill="1" applyBorder="1" applyAlignment="1" applyProtection="1">
      <alignment vertical="center"/>
    </xf>
    <xf numFmtId="49" fontId="90" fillId="0" borderId="272" xfId="181" applyNumberFormat="1" applyFont="1" applyBorder="1" applyAlignment="1" applyProtection="1">
      <alignment horizontal="center" vertical="center"/>
      <protection locked="0"/>
    </xf>
    <xf numFmtId="170" fontId="74" fillId="0" borderId="272" xfId="177" applyNumberFormat="1" applyFont="1" applyBorder="1" applyAlignment="1" applyProtection="1">
      <alignment vertical="center"/>
      <protection locked="0"/>
    </xf>
    <xf numFmtId="0" fontId="90" fillId="34" borderId="253" xfId="181" applyFont="1" applyFill="1" applyBorder="1" applyAlignment="1" applyProtection="1">
      <alignment vertical="center"/>
    </xf>
    <xf numFmtId="0" fontId="90" fillId="34" borderId="253" xfId="181" applyFont="1" applyFill="1" applyBorder="1" applyAlignment="1" applyProtection="1">
      <alignment horizontal="right" vertical="top"/>
    </xf>
    <xf numFmtId="0" fontId="74" fillId="34" borderId="249" xfId="181" quotePrefix="1" applyFont="1" applyFill="1" applyBorder="1" applyAlignment="1" applyProtection="1">
      <alignment horizontal="left" vertical="center"/>
    </xf>
    <xf numFmtId="0" fontId="90" fillId="34" borderId="249" xfId="181" applyFont="1" applyFill="1" applyBorder="1" applyAlignment="1" applyProtection="1">
      <alignment vertical="center"/>
    </xf>
    <xf numFmtId="0" fontId="90" fillId="34" borderId="249" xfId="181" applyFont="1" applyFill="1" applyBorder="1" applyAlignment="1" applyProtection="1">
      <alignment horizontal="right" vertical="top"/>
    </xf>
    <xf numFmtId="49" fontId="90" fillId="0" borderId="250" xfId="181" applyNumberFormat="1" applyFont="1" applyBorder="1" applyAlignment="1" applyProtection="1">
      <alignment horizontal="center" vertical="center"/>
      <protection locked="0"/>
    </xf>
    <xf numFmtId="170" fontId="74" fillId="0" borderId="250" xfId="177" applyNumberFormat="1" applyFont="1" applyBorder="1" applyAlignment="1" applyProtection="1">
      <alignment vertical="center"/>
      <protection locked="0"/>
    </xf>
    <xf numFmtId="170" fontId="74" fillId="0" borderId="252" xfId="177" applyNumberFormat="1" applyFont="1" applyBorder="1" applyAlignment="1" applyProtection="1">
      <alignment vertical="center"/>
      <protection locked="0"/>
    </xf>
    <xf numFmtId="0" fontId="96" fillId="34" borderId="253" xfId="181" applyFont="1" applyFill="1" applyBorder="1" applyProtection="1"/>
    <xf numFmtId="0" fontId="89" fillId="34" borderId="253" xfId="181" quotePrefix="1" applyFont="1" applyFill="1" applyBorder="1" applyAlignment="1" applyProtection="1">
      <alignment horizontal="left"/>
    </xf>
    <xf numFmtId="0" fontId="74" fillId="0" borderId="65" xfId="181" quotePrefix="1" applyFont="1" applyFill="1" applyBorder="1" applyAlignment="1" applyProtection="1">
      <alignment horizontal="center"/>
      <protection locked="0"/>
    </xf>
    <xf numFmtId="49" fontId="74" fillId="0" borderId="65" xfId="181" applyNumberFormat="1" applyFont="1" applyFill="1" applyBorder="1" applyAlignment="1" applyProtection="1">
      <alignment horizontal="center"/>
      <protection locked="0"/>
    </xf>
    <xf numFmtId="49" fontId="74" fillId="0" borderId="257" xfId="181" applyNumberFormat="1" applyFont="1" applyFill="1" applyBorder="1" applyAlignment="1" applyProtection="1">
      <alignment horizontal="center" vertical="center"/>
      <protection locked="0"/>
    </xf>
    <xf numFmtId="49" fontId="74" fillId="0" borderId="120" xfId="181" applyNumberFormat="1" applyFont="1" applyFill="1" applyBorder="1" applyAlignment="1" applyProtection="1">
      <alignment horizontal="center" vertical="center"/>
      <protection locked="0"/>
    </xf>
    <xf numFmtId="49" fontId="74" fillId="0" borderId="6" xfId="181" applyNumberFormat="1" applyFont="1" applyFill="1" applyBorder="1" applyAlignment="1" applyProtection="1">
      <alignment horizontal="center" vertical="center"/>
      <protection locked="0"/>
    </xf>
    <xf numFmtId="0" fontId="74" fillId="0" borderId="64" xfId="181" quotePrefix="1" applyFont="1" applyFill="1" applyBorder="1" applyAlignment="1" applyProtection="1">
      <alignment horizontal="center"/>
      <protection locked="0"/>
    </xf>
    <xf numFmtId="0" fontId="74" fillId="0" borderId="272" xfId="181" applyFont="1" applyFill="1" applyBorder="1" applyAlignment="1" applyProtection="1">
      <alignment horizontal="center" wrapText="1"/>
      <protection locked="0"/>
    </xf>
    <xf numFmtId="49" fontId="74" fillId="0" borderId="66" xfId="181" applyNumberFormat="1" applyFont="1" applyFill="1" applyBorder="1" applyAlignment="1" applyProtection="1">
      <alignment horizontal="center"/>
      <protection locked="0"/>
    </xf>
    <xf numFmtId="0" fontId="118" fillId="34" borderId="0" xfId="179" applyFont="1" applyFill="1" applyAlignment="1"/>
    <xf numFmtId="166" fontId="62" fillId="0" borderId="287" xfId="15" applyFont="1" applyFill="1" applyBorder="1" applyAlignment="1" applyProtection="1">
      <alignment horizontal="left" wrapText="1"/>
      <protection locked="0"/>
    </xf>
    <xf numFmtId="0" fontId="66" fillId="34" borderId="0" xfId="0" applyFont="1" applyFill="1" applyBorder="1" applyAlignment="1">
      <alignment horizontal="left"/>
    </xf>
    <xf numFmtId="0" fontId="66" fillId="34" borderId="0" xfId="0" applyFont="1" applyFill="1" applyAlignment="1" applyProtection="1">
      <alignment horizontal="left"/>
    </xf>
    <xf numFmtId="0" fontId="62" fillId="34" borderId="307" xfId="0" applyFont="1" applyFill="1" applyBorder="1" applyProtection="1"/>
    <xf numFmtId="0" fontId="62" fillId="34" borderId="0" xfId="0" applyFont="1" applyFill="1" applyAlignment="1">
      <alignment horizontal="center"/>
    </xf>
    <xf numFmtId="0" fontId="62" fillId="34" borderId="98" xfId="0" applyFont="1" applyFill="1" applyBorder="1" applyAlignment="1" applyProtection="1">
      <alignment horizontal="left"/>
    </xf>
    <xf numFmtId="0" fontId="62" fillId="34" borderId="307" xfId="0" applyFont="1" applyFill="1" applyBorder="1" applyAlignment="1" applyProtection="1">
      <alignment horizontal="left"/>
    </xf>
    <xf numFmtId="173" fontId="66" fillId="34" borderId="0" xfId="0" applyNumberFormat="1" applyFont="1" applyFill="1" applyBorder="1"/>
    <xf numFmtId="0" fontId="74" fillId="0" borderId="307" xfId="0" quotePrefix="1" applyFont="1" applyFill="1" applyBorder="1" applyAlignment="1" applyProtection="1">
      <alignment horizontal="left"/>
      <protection locked="0"/>
    </xf>
    <xf numFmtId="0" fontId="74" fillId="0" borderId="352" xfId="0" applyFont="1" applyBorder="1" applyProtection="1">
      <protection locked="0"/>
    </xf>
    <xf numFmtId="170" fontId="74" fillId="0" borderId="341" xfId="177" applyNumberFormat="1" applyFont="1" applyBorder="1" applyProtection="1">
      <protection locked="0"/>
    </xf>
    <xf numFmtId="49" fontId="66" fillId="34" borderId="353" xfId="0" applyNumberFormat="1" applyFont="1" applyFill="1" applyBorder="1" applyAlignment="1" applyProtection="1">
      <alignment horizontal="left"/>
    </xf>
    <xf numFmtId="0" fontId="66" fillId="34" borderId="341" xfId="0" quotePrefix="1" applyFont="1" applyFill="1" applyBorder="1" applyAlignment="1" applyProtection="1">
      <alignment horizontal="center"/>
    </xf>
    <xf numFmtId="49" fontId="66" fillId="34" borderId="101" xfId="0" applyNumberFormat="1" applyFont="1" applyFill="1" applyBorder="1" applyAlignment="1" applyProtection="1">
      <alignment horizontal="left"/>
    </xf>
    <xf numFmtId="49" fontId="66" fillId="34" borderId="354" xfId="0" applyNumberFormat="1" applyFont="1" applyFill="1" applyBorder="1" applyAlignment="1" applyProtection="1">
      <alignment horizontal="left"/>
    </xf>
    <xf numFmtId="0" fontId="74" fillId="0" borderId="342" xfId="0" applyFont="1" applyBorder="1" applyAlignment="1" applyProtection="1">
      <alignment horizontal="center"/>
      <protection locked="0"/>
    </xf>
    <xf numFmtId="49" fontId="66" fillId="34" borderId="355" xfId="0" applyNumberFormat="1" applyFont="1" applyFill="1" applyBorder="1" applyAlignment="1" applyProtection="1">
      <alignment horizontal="left"/>
    </xf>
    <xf numFmtId="49" fontId="66" fillId="34" borderId="356" xfId="0" applyNumberFormat="1" applyFont="1" applyFill="1" applyBorder="1" applyAlignment="1" applyProtection="1">
      <alignment horizontal="left"/>
    </xf>
    <xf numFmtId="0" fontId="74" fillId="0" borderId="341" xfId="0" applyFont="1" applyBorder="1" applyAlignment="1" applyProtection="1">
      <alignment horizontal="center"/>
      <protection locked="0"/>
    </xf>
    <xf numFmtId="0" fontId="66" fillId="34" borderId="341" xfId="0" applyFont="1" applyFill="1" applyBorder="1" applyAlignment="1" applyProtection="1">
      <alignment horizontal="left"/>
    </xf>
    <xf numFmtId="0" fontId="66" fillId="0" borderId="191" xfId="0" applyFont="1" applyFill="1" applyBorder="1" applyAlignment="1" applyProtection="1">
      <alignment horizontal="center" wrapText="1"/>
      <protection locked="0"/>
    </xf>
    <xf numFmtId="170" fontId="46" fillId="28" borderId="231" xfId="177" applyNumberFormat="1" applyFont="1" applyFill="1" applyBorder="1" applyProtection="1"/>
    <xf numFmtId="170" fontId="46" fillId="0" borderId="204" xfId="177" applyNumberFormat="1" applyFont="1" applyFill="1" applyBorder="1" applyProtection="1">
      <protection locked="0"/>
    </xf>
    <xf numFmtId="170" fontId="46" fillId="0" borderId="205" xfId="177" applyNumberFormat="1" applyFont="1" applyFill="1" applyBorder="1" applyProtection="1">
      <protection locked="0"/>
    </xf>
    <xf numFmtId="0" fontId="74" fillId="26" borderId="77" xfId="0" applyFont="1" applyFill="1" applyBorder="1" applyProtection="1"/>
    <xf numFmtId="0" fontId="74" fillId="0" borderId="187" xfId="0" applyFont="1" applyFill="1" applyBorder="1" applyProtection="1">
      <protection locked="0"/>
    </xf>
    <xf numFmtId="0" fontId="74" fillId="0" borderId="187" xfId="0" applyFont="1" applyFill="1" applyBorder="1" applyAlignment="1" applyProtection="1">
      <alignment horizontal="center"/>
      <protection locked="0"/>
    </xf>
    <xf numFmtId="170" fontId="46" fillId="26" borderId="359" xfId="177" applyNumberFormat="1" applyFont="1" applyFill="1" applyBorder="1" applyProtection="1"/>
    <xf numFmtId="170" fontId="46" fillId="0" borderId="315" xfId="177" applyNumberFormat="1" applyFont="1" applyFill="1" applyBorder="1" applyProtection="1">
      <protection locked="0"/>
    </xf>
    <xf numFmtId="0" fontId="46" fillId="29" borderId="257" xfId="0" applyFont="1" applyFill="1" applyBorder="1" applyProtection="1"/>
    <xf numFmtId="170" fontId="62" fillId="34" borderId="0" xfId="0" applyNumberFormat="1" applyFont="1" applyFill="1" applyBorder="1" applyAlignment="1" applyProtection="1">
      <alignment wrapText="1"/>
    </xf>
    <xf numFmtId="170" fontId="46" fillId="0" borderId="49" xfId="177" quotePrefix="1" applyNumberFormat="1" applyFont="1" applyFill="1" applyBorder="1" applyAlignment="1" applyProtection="1">
      <alignment horizontal="center"/>
      <protection locked="0"/>
    </xf>
    <xf numFmtId="170" fontId="46" fillId="35" borderId="45" xfId="177" quotePrefix="1" applyNumberFormat="1" applyFont="1" applyFill="1" applyBorder="1" applyAlignment="1" applyProtection="1"/>
    <xf numFmtId="170" fontId="46" fillId="0" borderId="74" xfId="177" quotePrefix="1" applyNumberFormat="1" applyFont="1" applyFill="1" applyBorder="1" applyAlignment="1" applyProtection="1">
      <alignment horizontal="right"/>
      <protection locked="0"/>
    </xf>
    <xf numFmtId="170" fontId="46" fillId="0" borderId="45" xfId="177" quotePrefix="1" applyNumberFormat="1" applyFont="1" applyFill="1" applyBorder="1" applyAlignment="1" applyProtection="1">
      <protection locked="0"/>
    </xf>
    <xf numFmtId="170" fontId="46" fillId="0" borderId="33" xfId="177" quotePrefix="1" applyNumberFormat="1" applyFont="1" applyFill="1" applyBorder="1" applyAlignment="1" applyProtection="1">
      <alignment horizontal="right"/>
      <protection locked="0"/>
    </xf>
    <xf numFmtId="170" fontId="46" fillId="0" borderId="45" xfId="177" quotePrefix="1" applyNumberFormat="1" applyFont="1" applyFill="1" applyBorder="1" applyAlignment="1" applyProtection="1">
      <alignment horizontal="center"/>
      <protection locked="0"/>
    </xf>
    <xf numFmtId="170" fontId="46" fillId="0" borderId="73" xfId="177" quotePrefix="1" applyNumberFormat="1" applyFont="1" applyFill="1" applyBorder="1" applyAlignment="1" applyProtection="1">
      <alignment horizontal="right"/>
      <protection locked="0"/>
    </xf>
    <xf numFmtId="170" fontId="46" fillId="0" borderId="43" xfId="177" quotePrefix="1" applyNumberFormat="1" applyFont="1" applyFill="1" applyBorder="1" applyAlignment="1" applyProtection="1">
      <protection locked="0"/>
    </xf>
    <xf numFmtId="170" fontId="46" fillId="0" borderId="43" xfId="177" quotePrefix="1" applyNumberFormat="1" applyFont="1" applyFill="1" applyBorder="1" applyAlignment="1" applyProtection="1">
      <alignment horizontal="center"/>
      <protection locked="0"/>
    </xf>
    <xf numFmtId="170" fontId="46" fillId="0" borderId="71" xfId="177" quotePrefix="1" applyNumberFormat="1" applyFont="1" applyFill="1" applyBorder="1" applyAlignment="1" applyProtection="1">
      <alignment horizontal="right"/>
      <protection locked="0"/>
    </xf>
    <xf numFmtId="170" fontId="62" fillId="0" borderId="45" xfId="177" quotePrefix="1" applyNumberFormat="1" applyFont="1" applyFill="1" applyBorder="1" applyAlignment="1" applyProtection="1">
      <protection locked="0"/>
    </xf>
    <xf numFmtId="170" fontId="62" fillId="0" borderId="45" xfId="177" quotePrefix="1" applyNumberFormat="1" applyFont="1" applyFill="1" applyBorder="1" applyAlignment="1" applyProtection="1">
      <alignment horizontal="center"/>
      <protection locked="0"/>
    </xf>
    <xf numFmtId="170" fontId="62" fillId="0" borderId="43" xfId="177" quotePrefix="1" applyNumberFormat="1" applyFont="1" applyFill="1" applyBorder="1" applyAlignment="1" applyProtection="1">
      <protection locked="0"/>
    </xf>
    <xf numFmtId="170" fontId="46" fillId="35" borderId="43" xfId="177" quotePrefix="1" applyNumberFormat="1" applyFont="1" applyFill="1" applyBorder="1" applyAlignment="1" applyProtection="1"/>
    <xf numFmtId="170" fontId="46" fillId="0" borderId="33" xfId="177" applyNumberFormat="1" applyFont="1" applyFill="1" applyBorder="1" applyAlignment="1" applyProtection="1">
      <alignment horizontal="right"/>
      <protection locked="0"/>
    </xf>
    <xf numFmtId="170" fontId="46" fillId="35" borderId="272" xfId="177" applyNumberFormat="1" applyFont="1" applyFill="1" applyBorder="1" applyProtection="1"/>
    <xf numFmtId="170" fontId="46" fillId="0" borderId="206" xfId="177" quotePrefix="1" applyNumberFormat="1" applyFont="1" applyFill="1" applyBorder="1" applyAlignment="1" applyProtection="1">
      <alignment horizontal="center"/>
      <protection locked="0"/>
    </xf>
    <xf numFmtId="170" fontId="46" fillId="0" borderId="315" xfId="177" quotePrefix="1" applyNumberFormat="1" applyFont="1" applyFill="1" applyBorder="1" applyAlignment="1" applyProtection="1">
      <alignment horizontal="center"/>
      <protection locked="0"/>
    </xf>
    <xf numFmtId="170" fontId="46" fillId="0" borderId="199" xfId="177" quotePrefix="1" applyNumberFormat="1" applyFont="1" applyFill="1" applyBorder="1" applyAlignment="1" applyProtection="1">
      <alignment horizontal="center"/>
      <protection locked="0"/>
    </xf>
    <xf numFmtId="170" fontId="46" fillId="28" borderId="287" xfId="177" applyNumberFormat="1" applyFont="1" applyFill="1" applyBorder="1" applyProtection="1"/>
    <xf numFmtId="170" fontId="46" fillId="28" borderId="287" xfId="177" applyNumberFormat="1" applyFont="1" applyFill="1" applyBorder="1" applyAlignment="1" applyProtection="1"/>
    <xf numFmtId="170" fontId="46" fillId="28" borderId="251" xfId="177" applyNumberFormat="1" applyFont="1" applyFill="1" applyBorder="1" applyProtection="1"/>
    <xf numFmtId="170" fontId="46" fillId="26" borderId="272" xfId="177" applyNumberFormat="1" applyFont="1" applyFill="1" applyBorder="1" applyProtection="1"/>
    <xf numFmtId="170" fontId="46" fillId="26" borderId="202" xfId="177" applyNumberFormat="1" applyFont="1" applyFill="1" applyBorder="1" applyProtection="1"/>
    <xf numFmtId="170" fontId="46" fillId="26" borderId="202" xfId="177" applyNumberFormat="1" applyFont="1" applyFill="1" applyBorder="1" applyAlignment="1" applyProtection="1"/>
    <xf numFmtId="170" fontId="46" fillId="26" borderId="252" xfId="177" applyNumberFormat="1" applyFont="1" applyFill="1" applyBorder="1" applyProtection="1"/>
    <xf numFmtId="170" fontId="46" fillId="0" borderId="272" xfId="177" quotePrefix="1" applyNumberFormat="1" applyFont="1" applyFill="1" applyBorder="1" applyAlignment="1" applyProtection="1">
      <alignment horizontal="center"/>
      <protection locked="0"/>
    </xf>
    <xf numFmtId="170" fontId="62" fillId="0" borderId="272" xfId="177" quotePrefix="1" applyNumberFormat="1" applyFont="1" applyFill="1" applyBorder="1" applyAlignment="1" applyProtection="1">
      <alignment horizontal="center"/>
      <protection locked="0"/>
    </xf>
    <xf numFmtId="170" fontId="46" fillId="0" borderId="71" xfId="177" quotePrefix="1" applyNumberFormat="1" applyFont="1" applyFill="1" applyBorder="1" applyAlignment="1" applyProtection="1">
      <alignment horizontal="center"/>
      <protection locked="0"/>
    </xf>
    <xf numFmtId="170" fontId="46" fillId="26" borderId="200" xfId="177" applyNumberFormat="1" applyFont="1" applyFill="1" applyBorder="1" applyProtection="1"/>
    <xf numFmtId="170" fontId="46" fillId="26" borderId="272" xfId="177" applyNumberFormat="1" applyFont="1" applyFill="1" applyBorder="1" applyAlignment="1" applyProtection="1"/>
    <xf numFmtId="170" fontId="46" fillId="35" borderId="287" xfId="177" applyNumberFormat="1" applyFont="1" applyFill="1" applyBorder="1" applyProtection="1"/>
    <xf numFmtId="170" fontId="46" fillId="28" borderId="71" xfId="177" applyNumberFormat="1" applyFont="1" applyFill="1" applyBorder="1" applyProtection="1"/>
    <xf numFmtId="170" fontId="46" fillId="0" borderId="202" xfId="177" applyNumberFormat="1" applyFont="1" applyFill="1" applyBorder="1" applyProtection="1">
      <protection locked="0"/>
    </xf>
    <xf numFmtId="170" fontId="46" fillId="26" borderId="257" xfId="177" applyNumberFormat="1" applyFont="1" applyFill="1" applyBorder="1" applyProtection="1"/>
    <xf numFmtId="170" fontId="46" fillId="26" borderId="265" xfId="177" applyNumberFormat="1" applyFont="1" applyFill="1" applyBorder="1" applyProtection="1"/>
    <xf numFmtId="170" fontId="62" fillId="26" borderId="287" xfId="177" applyNumberFormat="1" applyFont="1" applyFill="1" applyBorder="1" applyProtection="1"/>
    <xf numFmtId="170" fontId="62" fillId="26" borderId="330" xfId="177" applyNumberFormat="1" applyFont="1" applyFill="1" applyBorder="1" applyProtection="1"/>
    <xf numFmtId="170" fontId="84" fillId="34" borderId="73" xfId="177" applyNumberFormat="1" applyFont="1" applyFill="1" applyBorder="1" applyProtection="1"/>
    <xf numFmtId="0" fontId="74" fillId="34" borderId="67" xfId="0" applyFont="1" applyFill="1" applyBorder="1" applyProtection="1">
      <protection locked="0"/>
    </xf>
    <xf numFmtId="0" fontId="74" fillId="26" borderId="77" xfId="0" applyFont="1" applyFill="1" applyBorder="1" applyAlignment="1" applyProtection="1">
      <alignment wrapText="1"/>
    </xf>
    <xf numFmtId="0" fontId="74" fillId="0" borderId="267" xfId="0" applyFont="1" applyFill="1" applyBorder="1" applyProtection="1">
      <protection locked="0"/>
    </xf>
    <xf numFmtId="0" fontId="74" fillId="26" borderId="257" xfId="0" applyFont="1" applyFill="1" applyBorder="1" applyProtection="1"/>
    <xf numFmtId="0" fontId="74" fillId="0" borderId="253" xfId="0" applyFont="1" applyFill="1" applyBorder="1" applyAlignment="1" applyProtection="1">
      <alignment horizontal="center"/>
      <protection locked="0"/>
    </xf>
    <xf numFmtId="170" fontId="46" fillId="0" borderId="348" xfId="177" applyNumberFormat="1" applyFont="1" applyFill="1" applyBorder="1" applyProtection="1">
      <protection locked="0"/>
    </xf>
    <xf numFmtId="0" fontId="74" fillId="26" borderId="14" xfId="0" applyFont="1" applyFill="1" applyBorder="1" applyProtection="1"/>
    <xf numFmtId="0" fontId="74" fillId="0" borderId="275" xfId="0" applyFont="1" applyFill="1" applyBorder="1" applyProtection="1">
      <protection locked="0"/>
    </xf>
    <xf numFmtId="0" fontId="66" fillId="26" borderId="77" xfId="0" applyFont="1" applyFill="1" applyBorder="1" applyProtection="1"/>
    <xf numFmtId="0" fontId="66" fillId="26" borderId="77" xfId="0" applyFont="1" applyFill="1" applyBorder="1" applyAlignment="1" applyProtection="1">
      <alignment wrapText="1"/>
    </xf>
    <xf numFmtId="0" fontId="74" fillId="26" borderId="81" xfId="0" applyFont="1" applyFill="1" applyBorder="1" applyProtection="1"/>
    <xf numFmtId="0" fontId="66" fillId="26" borderId="220" xfId="0" applyFont="1" applyFill="1" applyBorder="1" applyProtection="1"/>
    <xf numFmtId="0" fontId="66" fillId="26" borderId="14" xfId="0" applyFont="1" applyFill="1" applyBorder="1" applyProtection="1"/>
    <xf numFmtId="0" fontId="74" fillId="26" borderId="80" xfId="0" applyFont="1" applyFill="1" applyBorder="1" applyAlignment="1" applyProtection="1">
      <alignment wrapText="1"/>
    </xf>
    <xf numFmtId="0" fontId="66" fillId="26" borderId="222" xfId="0" applyFont="1" applyFill="1" applyBorder="1" applyProtection="1"/>
    <xf numFmtId="170" fontId="25" fillId="0" borderId="0" xfId="177" applyNumberFormat="1" applyFont="1" applyFill="1" applyProtection="1">
      <protection locked="0"/>
    </xf>
    <xf numFmtId="170" fontId="84" fillId="0" borderId="246" xfId="176" applyNumberFormat="1" applyFont="1" applyFill="1" applyBorder="1" applyProtection="1">
      <protection locked="0"/>
    </xf>
    <xf numFmtId="170" fontId="84" fillId="0" borderId="43" xfId="177" applyNumberFormat="1" applyFont="1" applyFill="1" applyBorder="1" applyProtection="1"/>
    <xf numFmtId="170" fontId="84" fillId="0" borderId="250" xfId="177" applyNumberFormat="1" applyFont="1" applyFill="1" applyBorder="1" applyProtection="1"/>
    <xf numFmtId="170" fontId="62" fillId="28" borderId="261" xfId="177" applyNumberFormat="1" applyFont="1" applyFill="1" applyBorder="1" applyProtection="1"/>
    <xf numFmtId="0" fontId="62" fillId="34" borderId="226" xfId="0" applyFont="1" applyFill="1" applyBorder="1" applyAlignment="1" applyProtection="1">
      <alignment horizontal="center" vertical="center" wrapText="1"/>
    </xf>
    <xf numFmtId="170" fontId="46" fillId="34" borderId="226" xfId="177" applyNumberFormat="1" applyFont="1" applyFill="1" applyBorder="1" applyAlignment="1" applyProtection="1">
      <alignment horizontal="center" vertical="center" wrapText="1"/>
    </xf>
    <xf numFmtId="170" fontId="46" fillId="34" borderId="227" xfId="177" applyNumberFormat="1" applyFont="1" applyFill="1" applyBorder="1" applyAlignment="1" applyProtection="1">
      <alignment horizontal="center" vertical="center" wrapText="1"/>
    </xf>
    <xf numFmtId="170" fontId="62" fillId="28" borderId="258" xfId="177" applyNumberFormat="1" applyFont="1" applyFill="1" applyBorder="1" applyProtection="1"/>
    <xf numFmtId="170" fontId="46" fillId="0" borderId="276" xfId="177" applyNumberFormat="1" applyFont="1" applyFill="1" applyBorder="1" applyProtection="1">
      <protection locked="0"/>
    </xf>
    <xf numFmtId="0" fontId="62" fillId="26" borderId="272" xfId="0" applyFont="1" applyFill="1" applyBorder="1" applyAlignment="1" applyProtection="1">
      <alignment horizontal="center" vertical="center" wrapText="1"/>
    </xf>
    <xf numFmtId="0" fontId="62" fillId="26" borderId="272" xfId="0" applyFont="1" applyFill="1" applyBorder="1" applyProtection="1"/>
    <xf numFmtId="170" fontId="46" fillId="0" borderId="226" xfId="177" applyNumberFormat="1" applyFont="1" applyBorder="1" applyProtection="1">
      <protection locked="0"/>
    </xf>
    <xf numFmtId="170" fontId="46" fillId="0" borderId="272" xfId="177" applyNumberFormat="1" applyFont="1" applyBorder="1" applyProtection="1">
      <protection locked="0"/>
    </xf>
    <xf numFmtId="170" fontId="46" fillId="0" borderId="45" xfId="177" applyNumberFormat="1" applyFont="1" applyBorder="1" applyProtection="1">
      <protection locked="0"/>
    </xf>
    <xf numFmtId="0" fontId="62" fillId="26" borderId="250" xfId="0" applyFont="1" applyFill="1" applyBorder="1" applyAlignment="1" applyProtection="1">
      <alignment horizontal="center" vertical="center" wrapText="1"/>
    </xf>
    <xf numFmtId="0" fontId="0" fillId="34" borderId="226" xfId="0" applyFont="1" applyFill="1" applyBorder="1" applyProtection="1"/>
    <xf numFmtId="0" fontId="0" fillId="34" borderId="227" xfId="0" applyFont="1" applyFill="1" applyBorder="1" applyProtection="1"/>
    <xf numFmtId="0" fontId="0" fillId="34" borderId="278" xfId="0" applyFont="1" applyFill="1" applyBorder="1" applyProtection="1"/>
    <xf numFmtId="0" fontId="0" fillId="34" borderId="285" xfId="0" applyFont="1" applyFill="1" applyBorder="1" applyProtection="1"/>
    <xf numFmtId="170" fontId="46" fillId="28" borderId="261" xfId="177" applyNumberFormat="1" applyFont="1" applyFill="1" applyBorder="1" applyProtection="1"/>
    <xf numFmtId="0" fontId="81" fillId="26" borderId="272" xfId="0" quotePrefix="1" applyFont="1" applyFill="1" applyBorder="1" applyProtection="1"/>
    <xf numFmtId="0" fontId="0" fillId="0" borderId="261" xfId="0" applyFont="1" applyBorder="1" applyProtection="1">
      <protection locked="0"/>
    </xf>
    <xf numFmtId="0" fontId="141" fillId="26" borderId="272" xfId="0" applyFont="1" applyFill="1" applyBorder="1" applyAlignment="1" applyProtection="1">
      <alignment horizontal="center"/>
    </xf>
    <xf numFmtId="0" fontId="62" fillId="26" borderId="250" xfId="0" applyFont="1" applyFill="1" applyBorder="1" applyProtection="1"/>
    <xf numFmtId="0" fontId="62" fillId="26" borderId="252" xfId="0" applyFont="1" applyFill="1" applyBorder="1" applyProtection="1"/>
    <xf numFmtId="0" fontId="81" fillId="26" borderId="250" xfId="0" quotePrefix="1" applyFont="1" applyFill="1" applyBorder="1" applyProtection="1"/>
    <xf numFmtId="170" fontId="46" fillId="34" borderId="276" xfId="177" applyNumberFormat="1" applyFont="1" applyFill="1" applyBorder="1" applyProtection="1"/>
    <xf numFmtId="170" fontId="46" fillId="34" borderId="281" xfId="177" applyNumberFormat="1" applyFont="1" applyFill="1" applyBorder="1" applyProtection="1">
      <protection locked="0"/>
    </xf>
    <xf numFmtId="170" fontId="46" fillId="0" borderId="261" xfId="177" applyNumberFormat="1" applyFont="1" applyFill="1" applyBorder="1" applyAlignment="1" applyProtection="1">
      <alignment horizontal="center" vertical="center" wrapText="1"/>
      <protection locked="0"/>
    </xf>
    <xf numFmtId="0" fontId="0" fillId="0" borderId="77" xfId="0" applyFont="1" applyFill="1" applyBorder="1" applyAlignment="1" applyProtection="1">
      <alignment horizontal="left"/>
      <protection locked="0"/>
    </xf>
    <xf numFmtId="49" fontId="46" fillId="34" borderId="174" xfId="0" applyNumberFormat="1" applyFont="1" applyFill="1" applyBorder="1" applyAlignment="1" applyProtection="1">
      <alignment horizontal="center"/>
    </xf>
    <xf numFmtId="38" fontId="108" fillId="34" borderId="191" xfId="0" applyNumberFormat="1" applyFont="1" applyFill="1" applyBorder="1" applyProtection="1"/>
    <xf numFmtId="172" fontId="0" fillId="34" borderId="0" xfId="177" applyNumberFormat="1" applyFont="1" applyFill="1" applyProtection="1"/>
    <xf numFmtId="170" fontId="46" fillId="34" borderId="43" xfId="177" applyNumberFormat="1" applyFont="1" applyFill="1" applyBorder="1" applyProtection="1">
      <protection locked="0"/>
    </xf>
    <xf numFmtId="170" fontId="46" fillId="0" borderId="359" xfId="177" applyNumberFormat="1" applyFont="1" applyFill="1" applyBorder="1" applyProtection="1">
      <protection locked="0"/>
    </xf>
    <xf numFmtId="0" fontId="46" fillId="0" borderId="315" xfId="0" applyFont="1" applyBorder="1" applyProtection="1">
      <protection locked="0"/>
    </xf>
    <xf numFmtId="170" fontId="46" fillId="0" borderId="0" xfId="177" applyNumberFormat="1" applyFont="1"/>
    <xf numFmtId="170" fontId="46" fillId="0" borderId="342" xfId="177" applyNumberFormat="1" applyFont="1" applyBorder="1" applyProtection="1">
      <protection locked="0"/>
    </xf>
    <xf numFmtId="170" fontId="46" fillId="0" borderId="100" xfId="177" applyNumberFormat="1" applyFont="1" applyBorder="1" applyProtection="1">
      <protection locked="0"/>
    </xf>
    <xf numFmtId="170" fontId="74" fillId="34" borderId="45" xfId="177" applyNumberFormat="1" applyFont="1" applyFill="1" applyBorder="1" applyProtection="1">
      <protection locked="0"/>
    </xf>
    <xf numFmtId="170" fontId="74" fillId="34" borderId="74" xfId="177" applyNumberFormat="1" applyFont="1" applyFill="1" applyBorder="1" applyProtection="1">
      <protection locked="0"/>
    </xf>
    <xf numFmtId="0" fontId="66" fillId="34" borderId="153" xfId="181" applyFont="1" applyFill="1" applyBorder="1" applyAlignment="1" applyProtection="1">
      <alignment horizontal="left" vertical="center"/>
    </xf>
    <xf numFmtId="0" fontId="91" fillId="34" borderId="153" xfId="181" applyFont="1" applyFill="1" applyBorder="1" applyAlignment="1" applyProtection="1">
      <alignment vertical="center"/>
    </xf>
    <xf numFmtId="170" fontId="25" fillId="34" borderId="0" xfId="0" applyNumberFormat="1" applyFont="1" applyFill="1" applyProtection="1"/>
    <xf numFmtId="170" fontId="84" fillId="0" borderId="256" xfId="177" applyNumberFormat="1" applyFont="1" applyFill="1" applyBorder="1" applyProtection="1">
      <protection locked="0"/>
    </xf>
    <xf numFmtId="170" fontId="46" fillId="34" borderId="235" xfId="177" applyNumberFormat="1" applyFont="1" applyFill="1" applyBorder="1" applyProtection="1"/>
    <xf numFmtId="170" fontId="46" fillId="34" borderId="226" xfId="177" applyNumberFormat="1" applyFont="1" applyFill="1" applyBorder="1" applyProtection="1"/>
    <xf numFmtId="0" fontId="46" fillId="43" borderId="53" xfId="0" applyFont="1" applyFill="1" applyBorder="1" applyProtection="1"/>
    <xf numFmtId="0" fontId="46" fillId="43" borderId="43" xfId="0" applyFont="1" applyFill="1" applyBorder="1" applyProtection="1"/>
    <xf numFmtId="170" fontId="84" fillId="0" borderId="272" xfId="177" applyNumberFormat="1" applyFont="1" applyFill="1" applyBorder="1" applyProtection="1">
      <protection locked="0"/>
    </xf>
    <xf numFmtId="166" fontId="66" fillId="34" borderId="171" xfId="230" applyFont="1" applyFill="1" applyBorder="1" applyProtection="1"/>
    <xf numFmtId="166" fontId="74" fillId="34" borderId="172" xfId="230" applyFont="1" applyFill="1" applyBorder="1" applyProtection="1"/>
    <xf numFmtId="166" fontId="74" fillId="34" borderId="310" xfId="230" applyFont="1" applyFill="1" applyBorder="1" applyProtection="1"/>
    <xf numFmtId="170" fontId="74" fillId="34" borderId="310" xfId="177" applyNumberFormat="1" applyFont="1" applyFill="1" applyBorder="1" applyProtection="1"/>
    <xf numFmtId="166" fontId="66" fillId="34" borderId="67" xfId="230" applyFont="1" applyFill="1" applyBorder="1" applyProtection="1"/>
    <xf numFmtId="166" fontId="74" fillId="34" borderId="253" xfId="230" applyFont="1" applyFill="1" applyBorder="1" applyProtection="1"/>
    <xf numFmtId="166" fontId="74" fillId="34" borderId="43" xfId="230" applyFont="1" applyFill="1" applyBorder="1" applyProtection="1"/>
    <xf numFmtId="170" fontId="62" fillId="35" borderId="287" xfId="177" applyNumberFormat="1" applyFont="1" applyFill="1" applyBorder="1" applyAlignment="1" applyProtection="1">
      <alignment horizontal="right"/>
    </xf>
    <xf numFmtId="170" fontId="74" fillId="34" borderId="251" xfId="177" applyNumberFormat="1" applyFont="1" applyFill="1" applyBorder="1" applyProtection="1"/>
    <xf numFmtId="170" fontId="74" fillId="34" borderId="251" xfId="177" quotePrefix="1" applyNumberFormat="1" applyFont="1" applyFill="1" applyBorder="1" applyAlignment="1" applyProtection="1">
      <alignment horizontal="center"/>
    </xf>
    <xf numFmtId="170" fontId="46" fillId="34" borderId="0" xfId="245" applyNumberFormat="1" applyFont="1" applyFill="1" applyBorder="1" applyProtection="1"/>
    <xf numFmtId="0" fontId="0" fillId="26" borderId="361" xfId="0" applyFill="1" applyBorder="1" applyProtection="1"/>
    <xf numFmtId="0" fontId="0" fillId="26" borderId="362" xfId="0" applyFill="1" applyBorder="1" applyProtection="1"/>
    <xf numFmtId="170" fontId="46" fillId="34" borderId="165" xfId="245" applyNumberFormat="1" applyFont="1" applyFill="1" applyBorder="1" applyProtection="1"/>
    <xf numFmtId="0" fontId="68" fillId="0" borderId="361" xfId="86" applyFont="1" applyFill="1" applyBorder="1" applyAlignment="1" applyProtection="1">
      <alignment horizontal="center"/>
      <protection locked="0"/>
    </xf>
    <xf numFmtId="0" fontId="68" fillId="0" borderId="165" xfId="86" applyFont="1" applyFill="1" applyBorder="1" applyAlignment="1" applyProtection="1">
      <alignment horizontal="center"/>
      <protection locked="0"/>
    </xf>
    <xf numFmtId="0" fontId="67" fillId="26" borderId="178" xfId="0" applyFont="1" applyFill="1" applyBorder="1" applyProtection="1"/>
    <xf numFmtId="0" fontId="46" fillId="26" borderId="160" xfId="0" applyFont="1" applyFill="1" applyBorder="1" applyProtection="1"/>
    <xf numFmtId="0" fontId="62" fillId="26" borderId="321" xfId="0" applyFont="1" applyFill="1" applyBorder="1" applyProtection="1"/>
    <xf numFmtId="0" fontId="62" fillId="26" borderId="363" xfId="0" applyFont="1" applyFill="1" applyBorder="1" applyProtection="1"/>
    <xf numFmtId="0" fontId="0" fillId="26" borderId="224" xfId="0" applyFill="1" applyBorder="1" applyProtection="1"/>
    <xf numFmtId="170" fontId="46" fillId="0" borderId="276" xfId="177" applyNumberFormat="1" applyFont="1" applyFill="1" applyBorder="1" applyAlignment="1" applyProtection="1">
      <alignment horizontal="right"/>
      <protection locked="0"/>
    </xf>
    <xf numFmtId="170" fontId="46" fillId="0" borderId="45" xfId="177" applyNumberFormat="1" applyFont="1" applyFill="1" applyBorder="1" applyAlignment="1" applyProtection="1">
      <alignment horizontal="right"/>
      <protection locked="0"/>
    </xf>
    <xf numFmtId="170" fontId="46" fillId="0" borderId="250" xfId="177" applyNumberFormat="1" applyFont="1" applyFill="1" applyBorder="1" applyAlignment="1" applyProtection="1">
      <alignment horizontal="right"/>
      <protection locked="0"/>
    </xf>
    <xf numFmtId="170" fontId="46" fillId="0" borderId="45" xfId="177" applyNumberFormat="1" applyFont="1" applyBorder="1" applyAlignment="1" applyProtection="1">
      <alignment horizontal="right"/>
      <protection locked="0"/>
    </xf>
    <xf numFmtId="170" fontId="46" fillId="0" borderId="257" xfId="177" applyNumberFormat="1" applyFont="1" applyFill="1" applyBorder="1" applyAlignment="1" applyProtection="1">
      <alignment horizontal="right"/>
      <protection locked="0"/>
    </xf>
    <xf numFmtId="170" fontId="62" fillId="0" borderId="258" xfId="177" applyNumberFormat="1" applyFont="1" applyFill="1" applyBorder="1" applyAlignment="1" applyProtection="1">
      <alignment horizontal="right" wrapText="1"/>
      <protection locked="0"/>
    </xf>
    <xf numFmtId="170" fontId="62" fillId="28" borderId="261" xfId="177" applyNumberFormat="1" applyFont="1" applyFill="1" applyBorder="1" applyAlignment="1" applyProtection="1">
      <alignment horizontal="right"/>
    </xf>
    <xf numFmtId="170" fontId="46" fillId="34" borderId="226" xfId="177" applyNumberFormat="1" applyFont="1" applyFill="1" applyBorder="1" applyAlignment="1" applyProtection="1">
      <alignment horizontal="right" vertical="center" wrapText="1"/>
    </xf>
    <xf numFmtId="170" fontId="46" fillId="28" borderId="276" xfId="177" applyNumberFormat="1" applyFont="1" applyFill="1" applyBorder="1" applyAlignment="1" applyProtection="1">
      <alignment horizontal="right"/>
    </xf>
    <xf numFmtId="170" fontId="46" fillId="28" borderId="272" xfId="177" applyNumberFormat="1" applyFont="1" applyFill="1" applyBorder="1" applyAlignment="1" applyProtection="1">
      <alignment horizontal="right"/>
    </xf>
    <xf numFmtId="170" fontId="46" fillId="33" borderId="234" xfId="177" applyNumberFormat="1" applyFont="1" applyFill="1" applyBorder="1" applyAlignment="1" applyProtection="1">
      <alignment horizontal="right"/>
    </xf>
    <xf numFmtId="170" fontId="46" fillId="0" borderId="226" xfId="177" applyNumberFormat="1" applyFont="1" applyFill="1" applyBorder="1" applyAlignment="1" applyProtection="1">
      <alignment horizontal="right"/>
      <protection locked="0"/>
    </xf>
    <xf numFmtId="170" fontId="62" fillId="28" borderId="263" xfId="177" applyNumberFormat="1" applyFont="1" applyFill="1" applyBorder="1" applyAlignment="1" applyProtection="1">
      <alignment horizontal="right"/>
    </xf>
    <xf numFmtId="170" fontId="62" fillId="0" borderId="272" xfId="177" applyNumberFormat="1" applyFont="1" applyFill="1" applyBorder="1" applyAlignment="1" applyProtection="1">
      <alignment horizontal="right" wrapText="1"/>
      <protection locked="0"/>
    </xf>
    <xf numFmtId="170" fontId="46" fillId="0" borderId="261" xfId="177" applyNumberFormat="1" applyFont="1" applyFill="1" applyBorder="1" applyAlignment="1" applyProtection="1">
      <alignment horizontal="right"/>
      <protection locked="0"/>
    </xf>
    <xf numFmtId="170" fontId="46" fillId="0" borderId="258" xfId="177" applyNumberFormat="1" applyFont="1" applyFill="1" applyBorder="1" applyAlignment="1" applyProtection="1">
      <alignment horizontal="right"/>
      <protection locked="0"/>
    </xf>
    <xf numFmtId="170" fontId="46" fillId="28" borderId="250" xfId="177" applyNumberFormat="1" applyFont="1" applyFill="1" applyBorder="1" applyAlignment="1" applyProtection="1">
      <alignment horizontal="right"/>
    </xf>
    <xf numFmtId="170" fontId="81" fillId="0" borderId="261" xfId="177" quotePrefix="1" applyNumberFormat="1" applyFont="1" applyFill="1" applyBorder="1" applyAlignment="1" applyProtection="1">
      <alignment horizontal="right"/>
      <protection locked="0"/>
    </xf>
    <xf numFmtId="170" fontId="46" fillId="0" borderId="261" xfId="177" quotePrefix="1" applyNumberFormat="1" applyFont="1" applyFill="1" applyBorder="1" applyAlignment="1" applyProtection="1">
      <alignment horizontal="right"/>
      <protection locked="0"/>
    </xf>
    <xf numFmtId="170" fontId="46" fillId="28" borderId="261" xfId="177" applyNumberFormat="1" applyFont="1" applyFill="1" applyBorder="1" applyAlignment="1" applyProtection="1">
      <alignment horizontal="right"/>
    </xf>
    <xf numFmtId="170" fontId="46" fillId="0" borderId="258" xfId="177" quotePrefix="1" applyNumberFormat="1" applyFont="1" applyFill="1" applyBorder="1" applyAlignment="1" applyProtection="1">
      <alignment horizontal="right"/>
      <protection locked="0"/>
    </xf>
    <xf numFmtId="170" fontId="62" fillId="28" borderId="234" xfId="177" applyNumberFormat="1" applyFont="1" applyFill="1" applyBorder="1" applyAlignment="1" applyProtection="1">
      <alignment horizontal="right"/>
    </xf>
    <xf numFmtId="0" fontId="62" fillId="26" borderId="226" xfId="0" applyFont="1" applyFill="1" applyBorder="1" applyAlignment="1" applyProtection="1">
      <alignment horizontal="right"/>
    </xf>
    <xf numFmtId="0" fontId="62" fillId="26" borderId="227" xfId="0" applyFont="1" applyFill="1" applyBorder="1" applyAlignment="1" applyProtection="1">
      <alignment horizontal="right"/>
    </xf>
    <xf numFmtId="170" fontId="46" fillId="28" borderId="212" xfId="177" applyNumberFormat="1" applyFont="1" applyFill="1" applyBorder="1" applyAlignment="1" applyProtection="1">
      <alignment horizontal="right"/>
    </xf>
    <xf numFmtId="170" fontId="84" fillId="28" borderId="45" xfId="176" applyNumberFormat="1" applyFont="1" applyFill="1" applyBorder="1" applyProtection="1"/>
    <xf numFmtId="170" fontId="46" fillId="28" borderId="45" xfId="176" applyNumberFormat="1" applyFont="1" applyFill="1" applyBorder="1" applyProtection="1"/>
    <xf numFmtId="0" fontId="46" fillId="0" borderId="315" xfId="0" applyFont="1" applyFill="1" applyBorder="1" applyProtection="1">
      <protection locked="0"/>
    </xf>
    <xf numFmtId="170" fontId="46" fillId="26" borderId="43" xfId="176" applyNumberFormat="1" applyFill="1" applyBorder="1" applyProtection="1"/>
    <xf numFmtId="0" fontId="97" fillId="34" borderId="341" xfId="222" applyFont="1" applyFill="1" applyBorder="1" applyAlignment="1"/>
    <xf numFmtId="0" fontId="74" fillId="34" borderId="341" xfId="222" applyFont="1" applyFill="1" applyBorder="1" applyAlignment="1"/>
    <xf numFmtId="0" fontId="97" fillId="34" borderId="341" xfId="222" quotePrefix="1" applyFont="1" applyFill="1" applyBorder="1" applyAlignment="1">
      <alignment horizontal="center"/>
    </xf>
    <xf numFmtId="3" fontId="97" fillId="34" borderId="341" xfId="222" quotePrefix="1" applyNumberFormat="1" applyFont="1" applyFill="1" applyBorder="1" applyAlignment="1">
      <alignment horizontal="center"/>
    </xf>
    <xf numFmtId="0" fontId="74" fillId="26" borderId="341" xfId="222" applyFont="1" applyFill="1" applyBorder="1" applyAlignment="1"/>
    <xf numFmtId="0" fontId="85" fillId="34" borderId="0" xfId="0" applyFont="1" applyFill="1" applyProtection="1"/>
    <xf numFmtId="170" fontId="46" fillId="0" borderId="287" xfId="177" applyNumberFormat="1" applyFont="1" applyFill="1" applyBorder="1" applyProtection="1">
      <protection locked="0"/>
    </xf>
    <xf numFmtId="170" fontId="46" fillId="0" borderId="184" xfId="177" applyNumberFormat="1" applyFont="1" applyFill="1" applyBorder="1" applyProtection="1">
      <protection locked="0"/>
    </xf>
    <xf numFmtId="170" fontId="46" fillId="35" borderId="120" xfId="177" applyNumberFormat="1" applyFont="1" applyFill="1" applyBorder="1" applyProtection="1"/>
    <xf numFmtId="170" fontId="46" fillId="0" borderId="341" xfId="177" applyNumberFormat="1" applyFont="1" applyFill="1" applyBorder="1" applyProtection="1">
      <protection locked="0"/>
    </xf>
    <xf numFmtId="0" fontId="74" fillId="0" borderId="254" xfId="0" applyFont="1" applyBorder="1" applyProtection="1">
      <protection locked="0"/>
    </xf>
    <xf numFmtId="0" fontId="74" fillId="0" borderId="267" xfId="0" applyFont="1" applyBorder="1" applyProtection="1">
      <protection locked="0"/>
    </xf>
    <xf numFmtId="170" fontId="62" fillId="35" borderId="231" xfId="177" applyNumberFormat="1" applyFont="1" applyFill="1" applyBorder="1"/>
    <xf numFmtId="170" fontId="62" fillId="35" borderId="231" xfId="177" applyNumberFormat="1" applyFont="1" applyFill="1" applyBorder="1" applyProtection="1"/>
    <xf numFmtId="170" fontId="62" fillId="28" borderId="229" xfId="177" applyNumberFormat="1" applyFont="1" applyFill="1" applyBorder="1" applyProtection="1"/>
    <xf numFmtId="0" fontId="117" fillId="34" borderId="341" xfId="175" quotePrefix="1" applyFont="1" applyFill="1" applyBorder="1" applyProtection="1"/>
    <xf numFmtId="0" fontId="102" fillId="26" borderId="341" xfId="222" applyFont="1" applyFill="1" applyBorder="1" applyAlignment="1"/>
    <xf numFmtId="0" fontId="97" fillId="26" borderId="0" xfId="222" applyFont="1" applyFill="1" applyBorder="1" applyAlignment="1"/>
    <xf numFmtId="170" fontId="46" fillId="29" borderId="44" xfId="177" applyNumberFormat="1" applyFont="1" applyFill="1" applyBorder="1" applyProtection="1"/>
    <xf numFmtId="170" fontId="46" fillId="29" borderId="250" xfId="177" applyNumberFormat="1" applyFont="1" applyFill="1" applyBorder="1" applyProtection="1"/>
    <xf numFmtId="170" fontId="46" fillId="29" borderId="43" xfId="177" applyNumberFormat="1" applyFont="1" applyFill="1" applyBorder="1" applyProtection="1"/>
    <xf numFmtId="170" fontId="0" fillId="34" borderId="0" xfId="177" applyNumberFormat="1" applyFont="1" applyFill="1" applyProtection="1"/>
    <xf numFmtId="170" fontId="25" fillId="34" borderId="0" xfId="177" applyNumberFormat="1" applyFont="1" applyFill="1" applyBorder="1" applyProtection="1"/>
    <xf numFmtId="171" fontId="25" fillId="34" borderId="0" xfId="217" applyNumberFormat="1" applyFont="1" applyFill="1" applyBorder="1" applyProtection="1"/>
    <xf numFmtId="0" fontId="64" fillId="0" borderId="0" xfId="0" applyFont="1" applyProtection="1"/>
    <xf numFmtId="0" fontId="74" fillId="0" borderId="341" xfId="0" applyFont="1" applyBorder="1" applyProtection="1">
      <protection locked="0"/>
    </xf>
    <xf numFmtId="0" fontId="66" fillId="39" borderId="341" xfId="0" applyFont="1" applyFill="1" applyBorder="1" applyAlignment="1" applyProtection="1">
      <alignment horizontal="centerContinuous"/>
    </xf>
    <xf numFmtId="0" fontId="0" fillId="34" borderId="100" xfId="0" applyFill="1" applyBorder="1" applyAlignment="1" applyProtection="1"/>
    <xf numFmtId="49" fontId="74" fillId="34" borderId="179" xfId="0" applyNumberFormat="1" applyFont="1" applyFill="1" applyBorder="1" applyAlignment="1" applyProtection="1">
      <alignment horizontal="right"/>
    </xf>
    <xf numFmtId="49" fontId="74" fillId="34" borderId="179" xfId="0" quotePrefix="1" applyNumberFormat="1" applyFont="1" applyFill="1" applyBorder="1" applyAlignment="1" applyProtection="1">
      <alignment horizontal="right"/>
    </xf>
    <xf numFmtId="49" fontId="74" fillId="34" borderId="160" xfId="0" quotePrefix="1" applyNumberFormat="1" applyFont="1" applyFill="1" applyBorder="1" applyAlignment="1" applyProtection="1">
      <alignment horizontal="right"/>
    </xf>
    <xf numFmtId="0" fontId="66" fillId="34" borderId="344" xfId="0" applyFont="1" applyFill="1" applyBorder="1" applyProtection="1"/>
    <xf numFmtId="0" fontId="74" fillId="34" borderId="357" xfId="0" applyFont="1" applyFill="1" applyBorder="1" applyProtection="1"/>
    <xf numFmtId="0" fontId="74" fillId="34" borderId="342" xfId="0" applyFont="1" applyFill="1" applyBorder="1" applyAlignment="1" applyProtection="1">
      <alignment horizontal="left"/>
    </xf>
    <xf numFmtId="170" fontId="74" fillId="35" borderId="0" xfId="0" applyNumberFormat="1" applyFont="1" applyFill="1" applyBorder="1" applyProtection="1">
      <protection locked="0"/>
    </xf>
    <xf numFmtId="170" fontId="74" fillId="33" borderId="341" xfId="245" applyNumberFormat="1" applyFont="1" applyFill="1" applyBorder="1" applyProtection="1"/>
    <xf numFmtId="3" fontId="74" fillId="0" borderId="109" xfId="0" applyNumberFormat="1" applyFont="1" applyBorder="1" applyProtection="1">
      <protection locked="0"/>
    </xf>
    <xf numFmtId="170" fontId="74" fillId="0" borderId="109" xfId="245" applyNumberFormat="1" applyFont="1" applyBorder="1" applyProtection="1">
      <protection locked="0"/>
    </xf>
    <xf numFmtId="170" fontId="74" fillId="33" borderId="0" xfId="177" applyNumberFormat="1" applyFont="1" applyFill="1" applyBorder="1" applyProtection="1"/>
    <xf numFmtId="0" fontId="74" fillId="0" borderId="359" xfId="0" applyFont="1" applyBorder="1" applyProtection="1">
      <protection locked="0"/>
    </xf>
    <xf numFmtId="170" fontId="74" fillId="0" borderId="359" xfId="177" applyNumberFormat="1" applyFont="1" applyBorder="1" applyProtection="1">
      <protection locked="0"/>
    </xf>
    <xf numFmtId="170" fontId="74" fillId="35" borderId="104" xfId="177" applyNumberFormat="1" applyFont="1" applyFill="1" applyBorder="1" applyProtection="1"/>
    <xf numFmtId="0" fontId="66" fillId="34" borderId="368" xfId="0" applyFont="1" applyFill="1" applyBorder="1" applyProtection="1"/>
    <xf numFmtId="0" fontId="66" fillId="34" borderId="341" xfId="0" applyFont="1" applyFill="1" applyBorder="1" applyAlignment="1" applyProtection="1">
      <alignment horizontal="center"/>
    </xf>
    <xf numFmtId="0" fontId="66" fillId="34" borderId="341" xfId="0" quotePrefix="1" applyFont="1" applyFill="1" applyBorder="1" applyAlignment="1" applyProtection="1">
      <alignment horizontal="centerContinuous"/>
    </xf>
    <xf numFmtId="0" fontId="66" fillId="39" borderId="341" xfId="0" quotePrefix="1" applyFont="1" applyFill="1" applyBorder="1" applyAlignment="1" applyProtection="1">
      <alignment horizontal="centerContinuous"/>
    </xf>
    <xf numFmtId="0" fontId="66" fillId="34" borderId="360" xfId="0" quotePrefix="1" applyFont="1" applyFill="1" applyBorder="1" applyAlignment="1" applyProtection="1">
      <alignment horizontal="centerContinuous"/>
    </xf>
    <xf numFmtId="0" fontId="62" fillId="39" borderId="341" xfId="0" applyFont="1" applyFill="1" applyBorder="1" applyAlignment="1" applyProtection="1">
      <alignment horizontal="centerContinuous"/>
    </xf>
    <xf numFmtId="171" fontId="74" fillId="33" borderId="360" xfId="217" applyNumberFormat="1" applyFont="1" applyFill="1" applyBorder="1" applyAlignment="1" applyProtection="1">
      <alignment wrapText="1"/>
    </xf>
    <xf numFmtId="0" fontId="74" fillId="0" borderId="369" xfId="0" applyFont="1" applyBorder="1" applyAlignment="1" applyProtection="1">
      <alignment horizontal="left"/>
      <protection locked="0"/>
    </xf>
    <xf numFmtId="0" fontId="74" fillId="0" borderId="370" xfId="0" applyFont="1" applyBorder="1" applyProtection="1">
      <protection locked="0"/>
    </xf>
    <xf numFmtId="0" fontId="74" fillId="0" borderId="371" xfId="0" applyFont="1" applyBorder="1" applyProtection="1">
      <protection locked="0"/>
    </xf>
    <xf numFmtId="170" fontId="74" fillId="0" borderId="372" xfId="177" applyNumberFormat="1" applyFont="1" applyBorder="1" applyProtection="1">
      <protection locked="0"/>
    </xf>
    <xf numFmtId="0" fontId="66" fillId="0" borderId="373" xfId="0" applyFont="1" applyBorder="1" applyAlignment="1" applyProtection="1">
      <alignment horizontal="left"/>
      <protection locked="0"/>
    </xf>
    <xf numFmtId="0" fontId="74" fillId="0" borderId="374" xfId="0" applyFont="1" applyBorder="1" applyProtection="1">
      <protection locked="0"/>
    </xf>
    <xf numFmtId="0" fontId="74" fillId="0" borderId="372" xfId="0" applyFont="1" applyBorder="1" applyProtection="1">
      <protection locked="0"/>
    </xf>
    <xf numFmtId="171" fontId="74" fillId="33" borderId="330" xfId="217" applyNumberFormat="1" applyFont="1" applyFill="1" applyBorder="1" applyAlignment="1" applyProtection="1">
      <alignment wrapText="1"/>
    </xf>
    <xf numFmtId="171" fontId="74" fillId="35" borderId="33" xfId="217" applyNumberFormat="1" applyFont="1" applyFill="1" applyBorder="1" applyAlignment="1" applyProtection="1">
      <alignment wrapText="1"/>
    </xf>
    <xf numFmtId="0" fontId="66" fillId="34" borderId="375" xfId="0" applyFont="1" applyFill="1" applyBorder="1" applyAlignment="1" applyProtection="1">
      <alignment horizontal="left"/>
    </xf>
    <xf numFmtId="0" fontId="66" fillId="34" borderId="376" xfId="0" applyFont="1" applyFill="1" applyBorder="1" applyAlignment="1" applyProtection="1">
      <alignment horizontal="center"/>
    </xf>
    <xf numFmtId="0" fontId="74" fillId="34" borderId="376" xfId="0" applyFont="1" applyFill="1" applyBorder="1" applyProtection="1"/>
    <xf numFmtId="0" fontId="74" fillId="34" borderId="343" xfId="0" applyFont="1" applyFill="1" applyBorder="1" applyProtection="1"/>
    <xf numFmtId="171" fontId="25" fillId="40" borderId="378" xfId="217" applyNumberFormat="1" applyFont="1" applyFill="1" applyBorder="1" applyProtection="1"/>
    <xf numFmtId="49" fontId="74" fillId="34" borderId="368" xfId="0" quotePrefix="1" applyNumberFormat="1" applyFont="1" applyFill="1" applyBorder="1" applyAlignment="1" applyProtection="1">
      <alignment horizontal="right"/>
    </xf>
    <xf numFmtId="0" fontId="66" fillId="34" borderId="363" xfId="0" applyFont="1" applyFill="1" applyBorder="1" applyAlignment="1" applyProtection="1">
      <alignment horizontal="right"/>
    </xf>
    <xf numFmtId="49" fontId="66" fillId="34" borderId="0" xfId="0" applyNumberFormat="1" applyFont="1" applyFill="1" applyBorder="1" applyAlignment="1" applyProtection="1">
      <alignment horizontal="left"/>
    </xf>
    <xf numFmtId="49" fontId="66" fillId="34" borderId="341" xfId="0" applyNumberFormat="1" applyFont="1" applyFill="1" applyBorder="1" applyAlignment="1" applyProtection="1">
      <alignment horizontal="left"/>
    </xf>
    <xf numFmtId="49" fontId="66" fillId="34" borderId="364" xfId="0" applyNumberFormat="1" applyFont="1" applyFill="1" applyBorder="1" applyProtection="1"/>
    <xf numFmtId="0" fontId="66" fillId="39" borderId="341" xfId="0" quotePrefix="1" applyFont="1" applyFill="1" applyBorder="1" applyAlignment="1" applyProtection="1">
      <alignment horizontal="center"/>
    </xf>
    <xf numFmtId="49" fontId="66" fillId="34" borderId="368" xfId="0" applyNumberFormat="1" applyFont="1" applyFill="1" applyBorder="1" applyProtection="1"/>
    <xf numFmtId="0" fontId="66" fillId="34" borderId="379" xfId="0" quotePrefix="1" applyFont="1" applyFill="1" applyBorder="1" applyAlignment="1" applyProtection="1">
      <alignment horizontal="centerContinuous"/>
    </xf>
    <xf numFmtId="49" fontId="66" fillId="34" borderId="380" xfId="0" applyNumberFormat="1" applyFont="1" applyFill="1" applyBorder="1" applyAlignment="1" applyProtection="1">
      <alignment horizontal="left"/>
    </xf>
    <xf numFmtId="49" fontId="74" fillId="34" borderId="364" xfId="0" quotePrefix="1" applyNumberFormat="1" applyFont="1" applyFill="1" applyBorder="1" applyAlignment="1" applyProtection="1">
      <alignment horizontal="right"/>
    </xf>
    <xf numFmtId="0" fontId="74" fillId="0" borderId="341" xfId="0" applyFont="1" applyBorder="1" applyAlignment="1" applyProtection="1">
      <alignment horizontal="left"/>
      <protection locked="0"/>
    </xf>
    <xf numFmtId="0" fontId="66" fillId="0" borderId="341" xfId="0" applyFont="1" applyBorder="1" applyAlignment="1" applyProtection="1">
      <alignment horizontal="left"/>
      <protection locked="0"/>
    </xf>
    <xf numFmtId="49" fontId="74" fillId="34" borderId="368" xfId="0" applyNumberFormat="1" applyFont="1" applyFill="1" applyBorder="1" applyAlignment="1" applyProtection="1">
      <alignment horizontal="right"/>
    </xf>
    <xf numFmtId="0" fontId="74" fillId="34" borderId="365" xfId="0" applyFont="1" applyFill="1" applyBorder="1" applyAlignment="1" applyProtection="1">
      <alignment horizontal="right"/>
    </xf>
    <xf numFmtId="0" fontId="66" fillId="34" borderId="381" xfId="0" applyFont="1" applyFill="1" applyBorder="1" applyAlignment="1" applyProtection="1">
      <alignment horizontal="left"/>
    </xf>
    <xf numFmtId="0" fontId="85" fillId="39" borderId="206" xfId="0" applyFont="1" applyFill="1" applyBorder="1" applyAlignment="1" applyProtection="1">
      <alignment horizontal="left"/>
      <protection locked="0"/>
    </xf>
    <xf numFmtId="0" fontId="85" fillId="39" borderId="341" xfId="0" applyFont="1" applyFill="1" applyBorder="1" applyAlignment="1" applyProtection="1">
      <alignment horizontal="left"/>
      <protection locked="0"/>
    </xf>
    <xf numFmtId="171" fontId="74" fillId="35" borderId="360" xfId="217" applyNumberFormat="1" applyFont="1" applyFill="1" applyBorder="1" applyProtection="1"/>
    <xf numFmtId="170" fontId="74" fillId="40" borderId="377" xfId="177" applyNumberFormat="1" applyFont="1" applyFill="1" applyBorder="1" applyProtection="1"/>
    <xf numFmtId="170" fontId="74" fillId="34" borderId="43" xfId="177" applyNumberFormat="1" applyFont="1" applyFill="1" applyBorder="1" applyProtection="1">
      <protection locked="0"/>
    </xf>
    <xf numFmtId="170" fontId="74" fillId="34" borderId="71" xfId="177" applyNumberFormat="1" applyFont="1" applyFill="1" applyBorder="1" applyProtection="1">
      <protection locked="0"/>
    </xf>
    <xf numFmtId="170" fontId="74" fillId="34" borderId="359" xfId="177" applyNumberFormat="1" applyFont="1" applyFill="1" applyBorder="1" applyProtection="1"/>
    <xf numFmtId="0" fontId="74" fillId="34" borderId="69" xfId="181" applyFont="1" applyFill="1" applyBorder="1" applyProtection="1"/>
    <xf numFmtId="0" fontId="74" fillId="34" borderId="254" xfId="181" applyFont="1" applyFill="1" applyBorder="1" applyProtection="1"/>
    <xf numFmtId="0" fontId="96" fillId="34" borderId="253" xfId="181" quotePrefix="1" applyFont="1" applyFill="1" applyBorder="1" applyAlignment="1" applyProtection="1">
      <alignment horizontal="left"/>
    </xf>
    <xf numFmtId="0" fontId="90" fillId="34" borderId="253" xfId="181" applyFont="1" applyFill="1" applyBorder="1" applyAlignment="1" applyProtection="1">
      <alignment horizontal="left" vertical="center"/>
    </xf>
    <xf numFmtId="0" fontId="90" fillId="34" borderId="254" xfId="181" applyFont="1" applyFill="1" applyBorder="1" applyAlignment="1" applyProtection="1">
      <alignment horizontal="right" vertical="top"/>
    </xf>
    <xf numFmtId="49" fontId="74" fillId="0" borderId="272" xfId="181" applyNumberFormat="1" applyFont="1" applyFill="1" applyBorder="1" applyProtection="1">
      <protection locked="0"/>
    </xf>
    <xf numFmtId="49" fontId="90" fillId="0" borderId="272" xfId="181" applyNumberFormat="1" applyFont="1" applyBorder="1" applyAlignment="1" applyProtection="1">
      <alignment horizontal="center"/>
      <protection locked="0"/>
    </xf>
    <xf numFmtId="170" fontId="74" fillId="34" borderId="43" xfId="177" applyNumberFormat="1" applyFont="1" applyFill="1" applyBorder="1" applyAlignment="1" applyProtection="1">
      <alignment vertical="center"/>
      <protection locked="0"/>
    </xf>
    <xf numFmtId="170" fontId="74" fillId="34" borderId="71" xfId="177" applyNumberFormat="1" applyFont="1" applyFill="1" applyBorder="1" applyAlignment="1" applyProtection="1">
      <alignment vertical="center"/>
      <protection locked="0"/>
    </xf>
    <xf numFmtId="170" fontId="74" fillId="34" borderId="316" xfId="177" applyNumberFormat="1" applyFont="1" applyFill="1" applyBorder="1" applyAlignment="1" applyProtection="1">
      <alignment vertical="center"/>
      <protection locked="0"/>
    </xf>
    <xf numFmtId="170" fontId="74" fillId="34" borderId="311" xfId="177" applyNumberFormat="1" applyFont="1" applyFill="1" applyBorder="1" applyAlignment="1" applyProtection="1">
      <alignment vertical="center"/>
      <protection locked="0"/>
    </xf>
    <xf numFmtId="170" fontId="74" fillId="34" borderId="238" xfId="177" applyNumberFormat="1" applyFont="1" applyFill="1" applyBorder="1" applyAlignment="1" applyProtection="1">
      <alignment vertical="center"/>
    </xf>
    <xf numFmtId="170" fontId="74" fillId="34" borderId="330" xfId="177" applyNumberFormat="1" applyFont="1" applyFill="1" applyBorder="1" applyAlignment="1" applyProtection="1">
      <alignment vertical="center"/>
      <protection locked="0"/>
    </xf>
    <xf numFmtId="170" fontId="74" fillId="34" borderId="256" xfId="177" applyNumberFormat="1" applyFont="1" applyFill="1" applyBorder="1" applyAlignment="1" applyProtection="1">
      <alignment vertical="center"/>
      <protection locked="0"/>
    </xf>
    <xf numFmtId="170" fontId="74" fillId="34" borderId="272" xfId="177" applyNumberFormat="1" applyFont="1" applyFill="1" applyBorder="1" applyAlignment="1" applyProtection="1">
      <alignment vertical="center"/>
      <protection locked="0"/>
    </xf>
    <xf numFmtId="170" fontId="74" fillId="34" borderId="253" xfId="177" applyNumberFormat="1" applyFont="1" applyFill="1" applyBorder="1" applyAlignment="1" applyProtection="1">
      <alignment vertical="center"/>
    </xf>
    <xf numFmtId="170" fontId="74" fillId="34" borderId="271" xfId="177" applyNumberFormat="1" applyFont="1" applyFill="1" applyBorder="1" applyAlignment="1" applyProtection="1">
      <alignment vertical="center"/>
      <protection locked="0"/>
    </xf>
    <xf numFmtId="170" fontId="74" fillId="34" borderId="253" xfId="177" applyNumberFormat="1" applyFont="1" applyFill="1" applyBorder="1" applyProtection="1"/>
    <xf numFmtId="170" fontId="74" fillId="34" borderId="272" xfId="177" applyNumberFormat="1" applyFont="1" applyFill="1" applyBorder="1" applyAlignment="1" applyProtection="1">
      <alignment vertical="center"/>
    </xf>
    <xf numFmtId="170" fontId="74" fillId="34" borderId="271" xfId="177" applyNumberFormat="1" applyFont="1" applyFill="1" applyBorder="1" applyAlignment="1" applyProtection="1">
      <alignment vertical="center"/>
    </xf>
    <xf numFmtId="170" fontId="74" fillId="35" borderId="250" xfId="177" applyNumberFormat="1" applyFont="1" applyFill="1" applyBorder="1" applyProtection="1"/>
    <xf numFmtId="170" fontId="74" fillId="35" borderId="59" xfId="177" applyNumberFormat="1" applyFont="1" applyFill="1" applyBorder="1" applyProtection="1"/>
    <xf numFmtId="170" fontId="74" fillId="0" borderId="73" xfId="177" applyNumberFormat="1" applyFont="1" applyFill="1" applyBorder="1" applyAlignment="1" applyProtection="1">
      <alignment vertical="center"/>
      <protection locked="0"/>
    </xf>
    <xf numFmtId="170" fontId="74" fillId="33" borderId="341" xfId="177" applyNumberFormat="1" applyFont="1" applyFill="1" applyBorder="1" applyAlignment="1" applyProtection="1">
      <alignment vertical="center"/>
    </xf>
    <xf numFmtId="49" fontId="90" fillId="0" borderId="206" xfId="181" applyNumberFormat="1" applyFont="1" applyFill="1" applyBorder="1" applyAlignment="1" applyProtection="1">
      <alignment horizontal="center" vertical="center"/>
      <protection locked="0"/>
    </xf>
    <xf numFmtId="0" fontId="74" fillId="34" borderId="307" xfId="0" applyFont="1" applyFill="1" applyBorder="1" applyProtection="1"/>
    <xf numFmtId="0" fontId="90" fillId="34" borderId="307" xfId="181" applyFont="1" applyFill="1" applyBorder="1" applyAlignment="1" applyProtection="1">
      <alignment vertical="center"/>
    </xf>
    <xf numFmtId="170" fontId="74" fillId="35" borderId="383" xfId="177" applyNumberFormat="1" applyFont="1" applyFill="1" applyBorder="1" applyAlignment="1" applyProtection="1">
      <alignment horizontal="right"/>
    </xf>
    <xf numFmtId="0" fontId="91" fillId="34" borderId="0" xfId="181" applyFont="1" applyFill="1" applyBorder="1" applyAlignment="1" applyProtection="1">
      <alignment horizontal="left"/>
    </xf>
    <xf numFmtId="0" fontId="90" fillId="34" borderId="59" xfId="181" quotePrefix="1" applyFont="1" applyFill="1" applyBorder="1" applyAlignment="1" applyProtection="1">
      <alignment vertical="center"/>
    </xf>
    <xf numFmtId="170" fontId="74" fillId="34" borderId="316" xfId="177" applyNumberFormat="1" applyFont="1" applyFill="1" applyBorder="1" applyProtection="1"/>
    <xf numFmtId="170" fontId="74" fillId="0" borderId="256" xfId="0" applyNumberFormat="1" applyFont="1" applyFill="1" applyBorder="1" applyAlignment="1" applyProtection="1">
      <alignment horizontal="center" vertical="center" wrapText="1"/>
      <protection locked="0"/>
    </xf>
    <xf numFmtId="170" fontId="74" fillId="0" borderId="272" xfId="0" applyNumberFormat="1" applyFont="1" applyFill="1" applyBorder="1" applyAlignment="1" applyProtection="1">
      <alignment horizontal="center" vertical="center" wrapText="1"/>
      <protection locked="0"/>
    </xf>
    <xf numFmtId="0" fontId="74" fillId="0" borderId="271" xfId="0" applyFont="1" applyFill="1" applyBorder="1" applyAlignment="1" applyProtection="1">
      <alignment horizontal="center" vertical="center" wrapText="1"/>
      <protection locked="0"/>
    </xf>
    <xf numFmtId="0" fontId="66" fillId="34" borderId="97" xfId="181" quotePrefix="1" applyFont="1" applyFill="1" applyBorder="1" applyAlignment="1" applyProtection="1">
      <alignment vertical="center"/>
    </xf>
    <xf numFmtId="170" fontId="74" fillId="0" borderId="52" xfId="177" applyNumberFormat="1" applyFont="1" applyFill="1" applyBorder="1" applyAlignment="1" applyProtection="1">
      <alignment vertical="center"/>
      <protection locked="0"/>
    </xf>
    <xf numFmtId="170" fontId="74" fillId="0" borderId="384" xfId="177" applyNumberFormat="1" applyFont="1" applyBorder="1" applyProtection="1">
      <protection locked="0"/>
    </xf>
    <xf numFmtId="170" fontId="74" fillId="35" borderId="384" xfId="177" applyNumberFormat="1" applyFont="1" applyFill="1" applyBorder="1" applyProtection="1"/>
    <xf numFmtId="0" fontId="66" fillId="34" borderId="249" xfId="181" applyFont="1" applyFill="1" applyBorder="1" applyAlignment="1" applyProtection="1">
      <alignment horizontal="left" wrapText="1"/>
    </xf>
    <xf numFmtId="0" fontId="74" fillId="34" borderId="59" xfId="181" quotePrefix="1" applyFont="1" applyFill="1" applyBorder="1" applyAlignment="1" applyProtection="1">
      <alignment horizontal="left" vertical="center"/>
    </xf>
    <xf numFmtId="0" fontId="74" fillId="34" borderId="59" xfId="181" applyFont="1" applyFill="1" applyBorder="1" applyAlignment="1" applyProtection="1">
      <alignment vertical="center"/>
    </xf>
    <xf numFmtId="0" fontId="91" fillId="0" borderId="52" xfId="181" applyFont="1" applyFill="1" applyBorder="1" applyAlignment="1" applyProtection="1">
      <alignment horizontal="left" vertical="top"/>
      <protection locked="0"/>
    </xf>
    <xf numFmtId="49" fontId="74" fillId="0" borderId="384" xfId="181" applyNumberFormat="1" applyFont="1" applyFill="1" applyBorder="1" applyAlignment="1" applyProtection="1">
      <alignment horizontal="center" vertical="center"/>
      <protection locked="0"/>
    </xf>
    <xf numFmtId="0" fontId="74" fillId="34" borderId="344" xfId="181" quotePrefix="1" applyFont="1" applyFill="1" applyBorder="1" applyAlignment="1" applyProtection="1">
      <alignment horizontal="left" vertical="center"/>
    </xf>
    <xf numFmtId="0" fontId="74" fillId="34" borderId="357" xfId="181" applyFont="1" applyFill="1" applyBorder="1" applyAlignment="1" applyProtection="1">
      <alignment vertical="center"/>
    </xf>
    <xf numFmtId="0" fontId="91" fillId="34" borderId="357" xfId="181" applyFont="1" applyFill="1" applyBorder="1" applyAlignment="1" applyProtection="1">
      <alignment horizontal="left" vertical="top"/>
    </xf>
    <xf numFmtId="49" fontId="74" fillId="0" borderId="341" xfId="181" applyNumberFormat="1" applyFont="1" applyFill="1" applyBorder="1" applyAlignment="1" applyProtection="1">
      <alignment horizontal="center" vertical="center"/>
      <protection locked="0"/>
    </xf>
    <xf numFmtId="49" fontId="74" fillId="0" borderId="315" xfId="181" applyNumberFormat="1" applyFont="1" applyFill="1" applyBorder="1" applyAlignment="1" applyProtection="1">
      <alignment horizontal="center" vertical="center"/>
      <protection locked="0"/>
    </xf>
    <xf numFmtId="0" fontId="74" fillId="34" borderId="59" xfId="181" applyFont="1" applyFill="1" applyBorder="1" applyProtection="1"/>
    <xf numFmtId="49" fontId="90" fillId="0" borderId="384" xfId="181" applyNumberFormat="1" applyFont="1" applyFill="1" applyBorder="1" applyAlignment="1" applyProtection="1">
      <alignment horizontal="center"/>
      <protection locked="0"/>
    </xf>
    <xf numFmtId="0" fontId="74" fillId="34" borderId="344" xfId="181" applyFont="1" applyFill="1" applyBorder="1" applyProtection="1"/>
    <xf numFmtId="0" fontId="74" fillId="34" borderId="357" xfId="181" applyFont="1" applyFill="1" applyBorder="1" applyProtection="1"/>
    <xf numFmtId="49" fontId="74" fillId="0" borderId="341" xfId="181" applyNumberFormat="1" applyFont="1" applyFill="1" applyBorder="1" applyAlignment="1" applyProtection="1">
      <alignment horizontal="center"/>
      <protection locked="0"/>
    </xf>
    <xf numFmtId="49" fontId="90" fillId="0" borderId="384" xfId="181" applyNumberFormat="1" applyFont="1" applyFill="1" applyBorder="1" applyAlignment="1" applyProtection="1">
      <alignment horizontal="center" vertical="center"/>
      <protection locked="0"/>
    </xf>
    <xf numFmtId="170" fontId="74" fillId="0" borderId="62" xfId="177" applyNumberFormat="1" applyFont="1" applyFill="1" applyBorder="1" applyAlignment="1" applyProtection="1">
      <alignment vertical="center"/>
      <protection locked="0"/>
    </xf>
    <xf numFmtId="170" fontId="74" fillId="0" borderId="384" xfId="177" applyNumberFormat="1" applyFont="1" applyFill="1" applyBorder="1" applyAlignment="1" applyProtection="1">
      <alignment vertical="center"/>
      <protection locked="0"/>
    </xf>
    <xf numFmtId="0" fontId="91" fillId="34" borderId="344" xfId="181" applyFont="1" applyFill="1" applyBorder="1" applyAlignment="1" applyProtection="1">
      <alignment horizontal="left" vertical="top"/>
    </xf>
    <xf numFmtId="0" fontId="74" fillId="34" borderId="342" xfId="0" applyFont="1" applyFill="1" applyBorder="1" applyProtection="1"/>
    <xf numFmtId="49" fontId="90" fillId="0" borderId="341" xfId="181" applyNumberFormat="1" applyFont="1" applyFill="1" applyBorder="1" applyAlignment="1" applyProtection="1">
      <alignment horizontal="center" vertical="center"/>
      <protection locked="0"/>
    </xf>
    <xf numFmtId="170" fontId="74" fillId="33" borderId="344" xfId="177" applyNumberFormat="1" applyFont="1" applyFill="1" applyBorder="1" applyAlignment="1" applyProtection="1">
      <alignment vertical="center"/>
    </xf>
    <xf numFmtId="0" fontId="91" fillId="34" borderId="59" xfId="181" applyFont="1" applyFill="1" applyBorder="1" applyAlignment="1" applyProtection="1">
      <alignment horizontal="left" vertical="top"/>
    </xf>
    <xf numFmtId="0" fontId="74" fillId="34" borderId="52" xfId="181" applyFont="1" applyFill="1" applyBorder="1" applyProtection="1"/>
    <xf numFmtId="0" fontId="74" fillId="34" borderId="357" xfId="181" quotePrefix="1" applyFont="1" applyFill="1" applyBorder="1" applyAlignment="1" applyProtection="1">
      <alignment horizontal="left"/>
    </xf>
    <xf numFmtId="0" fontId="74" fillId="34" borderId="342" xfId="181" applyFont="1" applyFill="1" applyBorder="1" applyProtection="1"/>
    <xf numFmtId="49" fontId="74" fillId="0" borderId="384" xfId="181" applyNumberFormat="1" applyFont="1" applyBorder="1" applyProtection="1">
      <protection locked="0"/>
    </xf>
    <xf numFmtId="49" fontId="74" fillId="0" borderId="341" xfId="181" quotePrefix="1" applyNumberFormat="1" applyFont="1" applyBorder="1" applyAlignment="1" applyProtection="1">
      <alignment horizontal="center"/>
      <protection locked="0"/>
    </xf>
    <xf numFmtId="49" fontId="90" fillId="0" borderId="335" xfId="181" applyNumberFormat="1" applyFont="1" applyFill="1" applyBorder="1" applyAlignment="1" applyProtection="1">
      <alignment horizontal="center" vertical="center"/>
      <protection locked="0"/>
    </xf>
    <xf numFmtId="49" fontId="90" fillId="0" borderId="385" xfId="181" applyNumberFormat="1" applyFont="1" applyFill="1" applyBorder="1" applyAlignment="1" applyProtection="1">
      <alignment horizontal="center" vertical="center"/>
      <protection locked="0"/>
    </xf>
    <xf numFmtId="170" fontId="0" fillId="34" borderId="227" xfId="249" applyNumberFormat="1" applyFont="1" applyFill="1" applyBorder="1" applyProtection="1"/>
    <xf numFmtId="0" fontId="46" fillId="0" borderId="316" xfId="0" applyFont="1" applyFill="1" applyBorder="1" applyAlignment="1" applyProtection="1">
      <alignment wrapText="1"/>
      <protection locked="0"/>
    </xf>
    <xf numFmtId="170" fontId="46" fillId="0" borderId="316" xfId="177" applyNumberFormat="1" applyFont="1" applyFill="1" applyBorder="1" applyProtection="1">
      <protection locked="0"/>
    </xf>
    <xf numFmtId="170" fontId="46" fillId="33" borderId="256" xfId="177" applyNumberFormat="1" applyFont="1" applyFill="1" applyBorder="1" applyProtection="1"/>
    <xf numFmtId="170" fontId="46" fillId="33" borderId="272" xfId="177" applyNumberFormat="1" applyFont="1" applyFill="1" applyBorder="1" applyProtection="1"/>
    <xf numFmtId="0" fontId="46" fillId="0" borderId="256" xfId="0" applyFont="1" applyFill="1" applyBorder="1" applyAlignment="1" applyProtection="1">
      <alignment wrapText="1"/>
      <protection locked="0"/>
    </xf>
    <xf numFmtId="170" fontId="84" fillId="0" borderId="62" xfId="177" applyNumberFormat="1" applyFont="1" applyFill="1" applyBorder="1" applyProtection="1">
      <protection locked="0"/>
    </xf>
    <xf numFmtId="170" fontId="84" fillId="0" borderId="73" xfId="177" applyNumberFormat="1" applyFont="1" applyFill="1" applyBorder="1" applyProtection="1">
      <protection locked="0"/>
    </xf>
    <xf numFmtId="172" fontId="84" fillId="0" borderId="73" xfId="177" applyNumberFormat="1" applyFont="1" applyFill="1" applyBorder="1" applyProtection="1">
      <protection locked="0"/>
    </xf>
    <xf numFmtId="170" fontId="46" fillId="33" borderId="250" xfId="176" applyNumberFormat="1" applyFont="1" applyFill="1" applyBorder="1" applyProtection="1"/>
    <xf numFmtId="170" fontId="84" fillId="33" borderId="250" xfId="176" applyNumberFormat="1" applyFont="1" applyFill="1" applyBorder="1" applyProtection="1"/>
    <xf numFmtId="170" fontId="84" fillId="0" borderId="315" xfId="177" applyNumberFormat="1" applyFont="1" applyFill="1" applyBorder="1" applyProtection="1">
      <protection locked="0"/>
    </xf>
    <xf numFmtId="170" fontId="46" fillId="0" borderId="250" xfId="177" applyNumberFormat="1" applyFont="1" applyFill="1" applyBorder="1" applyAlignment="1" applyProtection="1">
      <alignment wrapText="1"/>
      <protection locked="0"/>
    </xf>
    <xf numFmtId="170" fontId="46" fillId="0" borderId="384" xfId="177" applyNumberFormat="1" applyFont="1" applyFill="1" applyBorder="1" applyProtection="1">
      <protection locked="0"/>
    </xf>
    <xf numFmtId="0" fontId="46" fillId="0" borderId="384" xfId="0" applyFont="1" applyFill="1" applyBorder="1" applyAlignment="1" applyProtection="1">
      <alignment wrapText="1"/>
      <protection locked="0"/>
    </xf>
    <xf numFmtId="0" fontId="0" fillId="34" borderId="253" xfId="0" applyFill="1" applyBorder="1" applyProtection="1"/>
    <xf numFmtId="0" fontId="62" fillId="0" borderId="384" xfId="0" applyFont="1" applyFill="1" applyBorder="1" applyAlignment="1" applyProtection="1">
      <alignment horizontal="left" wrapText="1" indent="1"/>
      <protection locked="0"/>
    </xf>
    <xf numFmtId="170" fontId="62" fillId="29" borderId="384" xfId="177" applyNumberFormat="1" applyFont="1" applyFill="1" applyBorder="1" applyAlignment="1" applyProtection="1">
      <alignment horizontal="left" wrapText="1" indent="1"/>
    </xf>
    <xf numFmtId="170" fontId="62" fillId="29" borderId="227" xfId="177" applyNumberFormat="1" applyFont="1" applyFill="1" applyBorder="1" applyAlignment="1" applyProtection="1">
      <alignment horizontal="left" wrapText="1" indent="1"/>
    </xf>
    <xf numFmtId="0" fontId="62" fillId="26" borderId="227" xfId="0" applyFont="1" applyFill="1" applyBorder="1" applyAlignment="1" applyProtection="1">
      <alignment horizontal="center"/>
    </xf>
    <xf numFmtId="0" fontId="74" fillId="34" borderId="60" xfId="181" applyFont="1" applyFill="1" applyBorder="1" applyAlignment="1" applyProtection="1">
      <alignment horizontal="left" vertical="center"/>
    </xf>
    <xf numFmtId="170" fontId="90" fillId="0" borderId="345" xfId="177" applyNumberFormat="1" applyFont="1" applyBorder="1" applyAlignment="1" applyProtection="1">
      <alignment horizontal="center" vertical="center"/>
      <protection locked="0"/>
    </xf>
    <xf numFmtId="170" fontId="90" fillId="0" borderId="252" xfId="177" applyNumberFormat="1" applyFont="1" applyBorder="1" applyAlignment="1" applyProtection="1">
      <alignment horizontal="center" vertical="center"/>
      <protection locked="0"/>
    </xf>
    <xf numFmtId="0" fontId="91" fillId="34" borderId="388" xfId="181" applyFont="1" applyFill="1" applyBorder="1" applyAlignment="1" applyProtection="1">
      <alignment horizontal="left" vertical="top"/>
    </xf>
    <xf numFmtId="49" fontId="74" fillId="0" borderId="348" xfId="181" quotePrefix="1" applyNumberFormat="1" applyFont="1" applyBorder="1" applyAlignment="1" applyProtection="1">
      <alignment horizontal="center"/>
      <protection locked="0"/>
    </xf>
    <xf numFmtId="49" fontId="74" fillId="0" borderId="43" xfId="181" applyNumberFormat="1" applyFont="1" applyFill="1" applyBorder="1" applyProtection="1">
      <protection locked="0"/>
    </xf>
    <xf numFmtId="49" fontId="90" fillId="0" borderId="43" xfId="181" applyNumberFormat="1" applyFont="1" applyBorder="1" applyAlignment="1" applyProtection="1">
      <alignment horizontal="center"/>
      <protection locked="0"/>
    </xf>
    <xf numFmtId="49" fontId="90" fillId="0" borderId="43" xfId="181" applyNumberFormat="1" applyFont="1" applyBorder="1" applyAlignment="1" applyProtection="1">
      <alignment horizontal="center" vertical="center"/>
      <protection locked="0"/>
    </xf>
    <xf numFmtId="49" fontId="74" fillId="0" borderId="43" xfId="181" applyNumberFormat="1" applyFont="1" applyFill="1" applyBorder="1" applyAlignment="1" applyProtection="1">
      <alignment horizontal="center" vertical="center"/>
      <protection locked="0"/>
    </xf>
    <xf numFmtId="49" fontId="90" fillId="0" borderId="43" xfId="181" applyNumberFormat="1" applyFont="1" applyFill="1" applyBorder="1" applyAlignment="1" applyProtection="1">
      <alignment horizontal="center" vertical="center"/>
      <protection locked="0"/>
    </xf>
    <xf numFmtId="0" fontId="74" fillId="26" borderId="43" xfId="0" applyFont="1" applyFill="1" applyBorder="1" applyAlignment="1" applyProtection="1">
      <alignment horizontal="center" vertical="center" wrapText="1"/>
      <protection locked="0"/>
    </xf>
    <xf numFmtId="0" fontId="74" fillId="26" borderId="257" xfId="0" applyFont="1" applyFill="1" applyBorder="1" applyAlignment="1" applyProtection="1">
      <alignment horizontal="center" vertical="center" wrapText="1"/>
      <protection locked="0"/>
    </xf>
    <xf numFmtId="0" fontId="90" fillId="34" borderId="253" xfId="181" quotePrefix="1" applyFont="1" applyFill="1" applyBorder="1" applyAlignment="1" applyProtection="1">
      <alignment horizontal="left" vertical="center"/>
    </xf>
    <xf numFmtId="0" fontId="90" fillId="34" borderId="390" xfId="181" applyFont="1" applyFill="1" applyBorder="1" applyAlignment="1" applyProtection="1"/>
    <xf numFmtId="0" fontId="138" fillId="34" borderId="253" xfId="181" applyFont="1" applyFill="1" applyBorder="1" applyAlignment="1" applyProtection="1">
      <alignment horizontal="right" vertical="top"/>
    </xf>
    <xf numFmtId="0" fontId="0" fillId="34" borderId="253" xfId="0" applyFont="1" applyFill="1" applyBorder="1" applyAlignment="1">
      <alignment wrapText="1"/>
    </xf>
    <xf numFmtId="0" fontId="90" fillId="34" borderId="3" xfId="181" applyFont="1" applyFill="1" applyBorder="1" applyAlignment="1" applyProtection="1">
      <alignment horizontal="right" vertical="top"/>
    </xf>
    <xf numFmtId="0" fontId="74" fillId="34" borderId="8" xfId="181" applyFont="1" applyFill="1" applyBorder="1" applyAlignment="1" applyProtection="1">
      <alignment horizontal="right" vertical="top"/>
    </xf>
    <xf numFmtId="0" fontId="90" fillId="34" borderId="8" xfId="181" applyFont="1" applyFill="1" applyBorder="1" applyAlignment="1" applyProtection="1">
      <alignment horizontal="right" vertical="top"/>
    </xf>
    <xf numFmtId="170" fontId="90" fillId="0" borderId="254" xfId="177" applyNumberFormat="1" applyFont="1" applyBorder="1" applyAlignment="1" applyProtection="1">
      <alignment horizontal="center"/>
      <protection locked="0"/>
    </xf>
    <xf numFmtId="170" fontId="90" fillId="0" borderId="254" xfId="177" applyNumberFormat="1" applyFont="1" applyFill="1" applyBorder="1" applyAlignment="1" applyProtection="1">
      <alignment horizontal="center" vertical="center"/>
      <protection locked="0"/>
    </xf>
    <xf numFmtId="170" fontId="90" fillId="0" borderId="345" xfId="177" applyNumberFormat="1" applyFont="1" applyFill="1" applyBorder="1" applyAlignment="1" applyProtection="1">
      <alignment horizontal="center" vertical="center"/>
      <protection locked="0"/>
    </xf>
    <xf numFmtId="170" fontId="74" fillId="34" borderId="333" xfId="177" quotePrefix="1" applyNumberFormat="1" applyFont="1" applyFill="1" applyBorder="1" applyAlignment="1" applyProtection="1">
      <alignment horizontal="center"/>
    </xf>
    <xf numFmtId="0" fontId="66" fillId="34" borderId="346" xfId="181" quotePrefix="1" applyFont="1" applyFill="1" applyBorder="1" applyAlignment="1" applyProtection="1">
      <alignment horizontal="left"/>
    </xf>
    <xf numFmtId="0" fontId="74" fillId="34" borderId="347" xfId="181" applyFont="1" applyFill="1" applyBorder="1" applyProtection="1"/>
    <xf numFmtId="0" fontId="74" fillId="34" borderId="333" xfId="181" applyFont="1" applyFill="1" applyBorder="1" applyProtection="1"/>
    <xf numFmtId="170" fontId="46" fillId="34" borderId="184" xfId="177" applyNumberFormat="1" applyFont="1" applyFill="1" applyBorder="1" applyProtection="1"/>
    <xf numFmtId="0" fontId="66" fillId="26" borderId="80" xfId="0" applyFont="1" applyFill="1" applyBorder="1" applyAlignment="1" applyProtection="1">
      <alignment wrapText="1"/>
    </xf>
    <xf numFmtId="170" fontId="46" fillId="34" borderId="384" xfId="0" applyNumberFormat="1" applyFont="1" applyFill="1" applyBorder="1" applyProtection="1"/>
    <xf numFmtId="0" fontId="62" fillId="34" borderId="67" xfId="0" applyFont="1" applyFill="1" applyBorder="1" applyAlignment="1" applyProtection="1">
      <alignment wrapText="1"/>
    </xf>
    <xf numFmtId="0" fontId="53" fillId="0" borderId="62" xfId="86" applyFont="1" applyFill="1" applyBorder="1" applyAlignment="1" applyProtection="1">
      <protection locked="0"/>
    </xf>
    <xf numFmtId="170" fontId="46" fillId="34" borderId="165" xfId="177" applyNumberFormat="1" applyFont="1" applyFill="1" applyBorder="1" applyProtection="1"/>
    <xf numFmtId="170" fontId="46" fillId="34" borderId="62" xfId="0" applyNumberFormat="1" applyFont="1" applyFill="1" applyBorder="1" applyProtection="1"/>
    <xf numFmtId="170" fontId="74" fillId="34" borderId="254" xfId="245" applyNumberFormat="1" applyFont="1" applyFill="1" applyBorder="1" applyProtection="1"/>
    <xf numFmtId="0" fontId="66" fillId="26" borderId="275" xfId="0" applyFont="1" applyFill="1" applyBorder="1" applyProtection="1"/>
    <xf numFmtId="0" fontId="53" fillId="0" borderId="257" xfId="86" applyFont="1" applyFill="1" applyBorder="1" applyAlignment="1" applyProtection="1">
      <protection locked="0"/>
    </xf>
    <xf numFmtId="170" fontId="74" fillId="26" borderId="345" xfId="245" applyNumberFormat="1" applyFont="1" applyFill="1" applyBorder="1" applyProtection="1"/>
    <xf numFmtId="38" fontId="46" fillId="26" borderId="384" xfId="0" applyNumberFormat="1" applyFont="1" applyFill="1" applyBorder="1" applyProtection="1"/>
    <xf numFmtId="0" fontId="62" fillId="34" borderId="77" xfId="0" applyFont="1" applyFill="1" applyBorder="1" applyProtection="1"/>
    <xf numFmtId="0" fontId="62" fillId="34" borderId="275" xfId="0" applyFont="1" applyFill="1" applyBorder="1" applyProtection="1"/>
    <xf numFmtId="0" fontId="62" fillId="34" borderId="275" xfId="0" quotePrefix="1" applyFont="1" applyFill="1" applyBorder="1" applyProtection="1"/>
    <xf numFmtId="0" fontId="94" fillId="26" borderId="275" xfId="0" applyFont="1" applyFill="1" applyBorder="1" applyProtection="1"/>
    <xf numFmtId="170" fontId="74" fillId="26" borderId="257" xfId="245" applyNumberFormat="1" applyFont="1" applyFill="1" applyBorder="1" applyProtection="1"/>
    <xf numFmtId="170" fontId="74" fillId="26" borderId="265" xfId="245" applyNumberFormat="1" applyFont="1" applyFill="1" applyBorder="1" applyProtection="1"/>
    <xf numFmtId="0" fontId="53" fillId="0" borderId="375" xfId="86" applyFont="1" applyFill="1" applyBorder="1" applyAlignment="1" applyProtection="1">
      <protection locked="0"/>
    </xf>
    <xf numFmtId="170" fontId="46" fillId="28" borderId="377" xfId="249" applyNumberFormat="1" applyFont="1" applyFill="1" applyBorder="1" applyProtection="1"/>
    <xf numFmtId="170" fontId="74" fillId="34" borderId="253" xfId="245" applyNumberFormat="1" applyFont="1" applyFill="1" applyBorder="1" applyProtection="1"/>
    <xf numFmtId="0" fontId="0" fillId="0" borderId="253" xfId="0" applyFill="1" applyBorder="1" applyProtection="1">
      <protection locked="0"/>
    </xf>
    <xf numFmtId="170" fontId="46" fillId="0" borderId="253" xfId="247" applyNumberFormat="1" applyFont="1" applyFill="1" applyBorder="1" applyProtection="1">
      <protection locked="0"/>
    </xf>
    <xf numFmtId="0" fontId="46" fillId="26" borderId="67" xfId="0" applyFont="1" applyFill="1" applyBorder="1" applyProtection="1"/>
    <xf numFmtId="170" fontId="46" fillId="0" borderId="384" xfId="0" applyNumberFormat="1" applyFont="1" applyFill="1" applyBorder="1" applyProtection="1">
      <protection locked="0"/>
    </xf>
    <xf numFmtId="38" fontId="46" fillId="0" borderId="73" xfId="0" applyNumberFormat="1" applyFont="1" applyFill="1" applyBorder="1" applyProtection="1">
      <protection locked="0"/>
    </xf>
    <xf numFmtId="170" fontId="74" fillId="0" borderId="254" xfId="245" applyNumberFormat="1" applyFont="1" applyFill="1" applyBorder="1" applyProtection="1">
      <protection locked="0"/>
    </xf>
    <xf numFmtId="0" fontId="22" fillId="34" borderId="0" xfId="0" applyFont="1" applyFill="1" applyProtection="1"/>
    <xf numFmtId="0" fontId="142" fillId="26" borderId="77" xfId="0" applyFont="1" applyFill="1" applyBorder="1" applyAlignment="1" applyProtection="1">
      <alignment wrapText="1"/>
    </xf>
    <xf numFmtId="0" fontId="46" fillId="0" borderId="77" xfId="0" quotePrefix="1" applyNumberFormat="1" applyFont="1" applyFill="1" applyBorder="1" applyAlignment="1" applyProtection="1">
      <alignment horizontal="left"/>
      <protection locked="0"/>
    </xf>
    <xf numFmtId="0" fontId="138" fillId="34" borderId="43" xfId="0" applyFont="1" applyFill="1" applyBorder="1" applyAlignment="1" applyProtection="1">
      <alignment horizontal="left" wrapText="1"/>
    </xf>
    <xf numFmtId="170" fontId="0" fillId="34" borderId="0" xfId="0" applyNumberFormat="1" applyFill="1" applyProtection="1"/>
    <xf numFmtId="170" fontId="90" fillId="0" borderId="15" xfId="177" applyNumberFormat="1" applyFont="1" applyBorder="1" applyAlignment="1" applyProtection="1">
      <alignment horizontal="center" vertical="center"/>
      <protection locked="0"/>
    </xf>
    <xf numFmtId="170" fontId="90" fillId="0" borderId="79" xfId="177" applyNumberFormat="1" applyFont="1" applyBorder="1" applyAlignment="1" applyProtection="1">
      <alignment horizontal="center" vertical="center"/>
      <protection locked="0"/>
    </xf>
    <xf numFmtId="170" fontId="90" fillId="0" borderId="315" xfId="177" applyNumberFormat="1" applyFont="1" applyBorder="1" applyAlignment="1" applyProtection="1">
      <alignment horizontal="center" vertical="center"/>
      <protection locked="0"/>
    </xf>
    <xf numFmtId="170" fontId="90" fillId="0" borderId="272" xfId="177" applyNumberFormat="1" applyFont="1" applyFill="1" applyBorder="1" applyAlignment="1" applyProtection="1">
      <alignment horizontal="center"/>
      <protection locked="0"/>
    </xf>
    <xf numFmtId="170" fontId="90" fillId="0" borderId="319" xfId="177" applyNumberFormat="1" applyFont="1" applyFill="1" applyBorder="1" applyAlignment="1" applyProtection="1">
      <alignment horizontal="center"/>
      <protection locked="0"/>
    </xf>
    <xf numFmtId="170" fontId="90" fillId="0" borderId="257" xfId="177" applyNumberFormat="1" applyFont="1" applyFill="1" applyBorder="1" applyAlignment="1" applyProtection="1">
      <alignment horizontal="center"/>
      <protection locked="0"/>
    </xf>
    <xf numFmtId="170" fontId="90" fillId="0" borderId="394" xfId="177" applyNumberFormat="1" applyFont="1" applyFill="1" applyBorder="1" applyAlignment="1" applyProtection="1">
      <alignment horizontal="center"/>
      <protection locked="0"/>
    </xf>
    <xf numFmtId="170" fontId="62" fillId="34" borderId="257" xfId="177" applyNumberFormat="1" applyFont="1" applyFill="1" applyBorder="1" applyAlignment="1" applyProtection="1">
      <alignment horizontal="right"/>
    </xf>
    <xf numFmtId="170" fontId="62" fillId="34" borderId="267" xfId="177" applyNumberFormat="1" applyFont="1" applyFill="1" applyBorder="1" applyAlignment="1" applyProtection="1">
      <alignment horizontal="right"/>
    </xf>
    <xf numFmtId="170" fontId="46" fillId="0" borderId="100" xfId="177" applyNumberFormat="1" applyFont="1" applyFill="1" applyBorder="1" applyProtection="1">
      <protection locked="0"/>
    </xf>
    <xf numFmtId="170" fontId="46" fillId="0" borderId="342" xfId="177" applyNumberFormat="1" applyFont="1" applyFill="1" applyBorder="1" applyProtection="1">
      <protection locked="0"/>
    </xf>
    <xf numFmtId="170" fontId="46" fillId="33" borderId="341" xfId="177" applyNumberFormat="1" applyFont="1" applyFill="1" applyBorder="1" applyProtection="1"/>
    <xf numFmtId="170" fontId="46" fillId="33" borderId="342" xfId="177" applyNumberFormat="1" applyFont="1" applyFill="1" applyBorder="1" applyProtection="1"/>
    <xf numFmtId="170" fontId="46" fillId="0" borderId="273" xfId="177" applyNumberFormat="1" applyFont="1" applyFill="1" applyBorder="1" applyProtection="1">
      <protection locked="0"/>
    </xf>
    <xf numFmtId="170" fontId="46" fillId="0" borderId="264" xfId="177" applyNumberFormat="1" applyFont="1" applyFill="1" applyBorder="1" applyProtection="1">
      <protection locked="0"/>
    </xf>
    <xf numFmtId="170" fontId="46" fillId="34" borderId="315" xfId="177" applyNumberFormat="1" applyFont="1" applyFill="1" applyBorder="1" applyProtection="1"/>
    <xf numFmtId="170" fontId="46" fillId="34" borderId="2" xfId="177" applyNumberFormat="1" applyFont="1" applyFill="1" applyBorder="1" applyProtection="1"/>
    <xf numFmtId="170" fontId="46" fillId="35" borderId="341" xfId="177" applyNumberFormat="1" applyFont="1" applyFill="1" applyBorder="1" applyProtection="1"/>
    <xf numFmtId="170" fontId="46" fillId="0" borderId="267" xfId="177" applyNumberFormat="1" applyFont="1" applyFill="1" applyBorder="1" applyProtection="1">
      <protection locked="0"/>
    </xf>
    <xf numFmtId="170" fontId="46" fillId="0" borderId="2" xfId="177" applyNumberFormat="1" applyFont="1" applyFill="1" applyBorder="1" applyProtection="1">
      <protection locked="0"/>
    </xf>
    <xf numFmtId="0" fontId="74" fillId="0" borderId="62" xfId="175" applyFont="1" applyFill="1" applyBorder="1" applyProtection="1">
      <protection locked="0"/>
    </xf>
    <xf numFmtId="170" fontId="74" fillId="0" borderId="75" xfId="177" applyNumberFormat="1" applyFont="1" applyFill="1" applyBorder="1" applyProtection="1">
      <protection locked="0"/>
    </xf>
    <xf numFmtId="0" fontId="74" fillId="34" borderId="384" xfId="175" quotePrefix="1" applyFont="1" applyFill="1" applyBorder="1" applyAlignment="1" applyProtection="1">
      <alignment wrapText="1"/>
    </xf>
    <xf numFmtId="0" fontId="94" fillId="34" borderId="160" xfId="181" applyFont="1" applyFill="1" applyBorder="1" applyProtection="1"/>
    <xf numFmtId="0" fontId="91" fillId="34" borderId="395" xfId="181" applyFont="1" applyFill="1" applyBorder="1" applyAlignment="1" applyProtection="1">
      <alignment horizontal="left" vertical="top"/>
    </xf>
    <xf numFmtId="0" fontId="74" fillId="34" borderId="396" xfId="181" applyFont="1" applyFill="1" applyBorder="1" applyAlignment="1" applyProtection="1">
      <alignment vertical="center"/>
    </xf>
    <xf numFmtId="0" fontId="74" fillId="34" borderId="397" xfId="0" applyFont="1" applyFill="1" applyBorder="1" applyProtection="1"/>
    <xf numFmtId="49" fontId="90" fillId="0" borderId="250" xfId="181" applyNumberFormat="1" applyFont="1" applyFill="1" applyBorder="1" applyAlignment="1" applyProtection="1">
      <alignment horizontal="center" vertical="center"/>
      <protection locked="0"/>
    </xf>
    <xf numFmtId="0" fontId="66" fillId="34" borderId="80" xfId="181" applyFont="1" applyFill="1" applyBorder="1" applyProtection="1"/>
    <xf numFmtId="0" fontId="90" fillId="34" borderId="59" xfId="181" applyFont="1" applyFill="1" applyBorder="1" applyAlignment="1" applyProtection="1">
      <alignment vertical="center"/>
    </xf>
    <xf numFmtId="0" fontId="91" fillId="34" borderId="392" xfId="181" applyFont="1" applyFill="1" applyBorder="1" applyAlignment="1" applyProtection="1">
      <alignment horizontal="left" vertical="top"/>
    </xf>
    <xf numFmtId="0" fontId="90" fillId="34" borderId="357" xfId="181" applyFont="1" applyFill="1" applyBorder="1" applyAlignment="1" applyProtection="1">
      <alignment vertical="center"/>
    </xf>
    <xf numFmtId="170" fontId="74" fillId="35" borderId="342" xfId="177" applyNumberFormat="1" applyFont="1" applyFill="1" applyBorder="1" applyAlignment="1" applyProtection="1">
      <alignment horizontal="right"/>
    </xf>
    <xf numFmtId="0" fontId="91" fillId="34" borderId="275" xfId="181" applyFont="1" applyFill="1" applyBorder="1" applyAlignment="1" applyProtection="1">
      <alignment horizontal="left"/>
    </xf>
    <xf numFmtId="0" fontId="74" fillId="34" borderId="249" xfId="181" applyFont="1" applyFill="1" applyBorder="1" applyAlignment="1" applyProtection="1">
      <alignment vertical="center"/>
    </xf>
    <xf numFmtId="0" fontId="90" fillId="34" borderId="80" xfId="181" quotePrefix="1" applyFont="1" applyFill="1" applyBorder="1" applyAlignment="1" applyProtection="1">
      <alignment vertical="center"/>
    </xf>
    <xf numFmtId="170" fontId="90" fillId="0" borderId="52" xfId="177" applyNumberFormat="1" applyFont="1" applyFill="1" applyBorder="1" applyAlignment="1" applyProtection="1">
      <alignment horizontal="center" vertical="center"/>
      <protection locked="0"/>
    </xf>
    <xf numFmtId="170" fontId="90" fillId="0" borderId="79" xfId="177" applyNumberFormat="1" applyFont="1" applyFill="1" applyBorder="1" applyAlignment="1" applyProtection="1">
      <alignment horizontal="center" vertical="center"/>
      <protection locked="0"/>
    </xf>
    <xf numFmtId="0" fontId="0" fillId="0" borderId="253" xfId="0" applyBorder="1" applyProtection="1"/>
    <xf numFmtId="170" fontId="74" fillId="35" borderId="341" xfId="177" applyNumberFormat="1" applyFont="1" applyFill="1" applyBorder="1" applyAlignment="1" applyProtection="1">
      <alignment horizontal="right"/>
    </xf>
    <xf numFmtId="170" fontId="89" fillId="0" borderId="6" xfId="177" applyNumberFormat="1" applyFont="1" applyFill="1" applyBorder="1" applyProtection="1">
      <protection locked="0"/>
    </xf>
    <xf numFmtId="170" fontId="89" fillId="0" borderId="30" xfId="177" applyNumberFormat="1" applyFont="1" applyFill="1" applyBorder="1" applyProtection="1">
      <protection locked="0"/>
    </xf>
    <xf numFmtId="170" fontId="90" fillId="0" borderId="252" xfId="177" applyNumberFormat="1" applyFont="1" applyFill="1" applyBorder="1" applyAlignment="1" applyProtection="1">
      <alignment horizontal="center" vertical="center"/>
      <protection locked="0"/>
    </xf>
    <xf numFmtId="0" fontId="91" fillId="34" borderId="11" xfId="181" applyFont="1" applyFill="1" applyBorder="1" applyAlignment="1" applyProtection="1">
      <alignment horizontal="left" wrapText="1"/>
    </xf>
    <xf numFmtId="49" fontId="90" fillId="0" borderId="66" xfId="181" applyNumberFormat="1" applyFont="1" applyFill="1" applyBorder="1" applyAlignment="1" applyProtection="1">
      <alignment horizontal="center"/>
      <protection locked="0"/>
    </xf>
    <xf numFmtId="170" fontId="90" fillId="0" borderId="384" xfId="177" applyNumberFormat="1" applyFont="1" applyFill="1" applyBorder="1" applyAlignment="1" applyProtection="1">
      <alignment horizontal="center" vertical="center"/>
      <protection locked="0"/>
    </xf>
    <xf numFmtId="0" fontId="74" fillId="34" borderId="392" xfId="181" quotePrefix="1" applyFont="1" applyFill="1" applyBorder="1" applyAlignment="1" applyProtection="1">
      <alignment horizontal="left" vertical="center"/>
    </xf>
    <xf numFmtId="0" fontId="91" fillId="34" borderId="342" xfId="181" applyFont="1" applyFill="1" applyBorder="1" applyAlignment="1" applyProtection="1">
      <alignment horizontal="left" vertical="top"/>
    </xf>
    <xf numFmtId="170" fontId="74" fillId="35" borderId="121" xfId="177" applyNumberFormat="1" applyFont="1" applyFill="1" applyBorder="1" applyAlignment="1" applyProtection="1">
      <alignment horizontal="right"/>
    </xf>
    <xf numFmtId="170" fontId="74" fillId="35" borderId="126" xfId="177" applyNumberFormat="1" applyFont="1" applyFill="1" applyBorder="1" applyAlignment="1" applyProtection="1">
      <alignment horizontal="right"/>
    </xf>
    <xf numFmtId="0" fontId="74" fillId="34" borderId="275" xfId="181" quotePrefix="1" applyFont="1" applyFill="1" applyBorder="1" applyAlignment="1" applyProtection="1">
      <alignment horizontal="left" vertical="center"/>
    </xf>
    <xf numFmtId="0" fontId="66" fillId="34" borderId="249" xfId="181" applyFont="1" applyFill="1" applyBorder="1" applyProtection="1"/>
    <xf numFmtId="0" fontId="91" fillId="0" borderId="315" xfId="181" applyFont="1" applyFill="1" applyBorder="1" applyAlignment="1" applyProtection="1">
      <alignment horizontal="left"/>
      <protection locked="0"/>
    </xf>
    <xf numFmtId="170" fontId="91" fillId="0" borderId="250" xfId="177" applyNumberFormat="1" applyFont="1" applyFill="1" applyBorder="1" applyAlignment="1" applyProtection="1">
      <alignment horizontal="left"/>
      <protection locked="0"/>
    </xf>
    <xf numFmtId="170" fontId="90" fillId="0" borderId="384" xfId="177" applyNumberFormat="1" applyFont="1" applyFill="1" applyBorder="1" applyAlignment="1" applyProtection="1">
      <alignment horizontal="center"/>
      <protection locked="0"/>
    </xf>
    <xf numFmtId="170" fontId="90" fillId="0" borderId="79" xfId="177" applyNumberFormat="1" applyFont="1" applyFill="1" applyBorder="1" applyAlignment="1" applyProtection="1">
      <alignment horizontal="center"/>
      <protection locked="0"/>
    </xf>
    <xf numFmtId="0" fontId="74" fillId="34" borderId="392" xfId="181" applyFont="1" applyFill="1" applyBorder="1" applyProtection="1"/>
    <xf numFmtId="49" fontId="90" fillId="0" borderId="341" xfId="181" applyNumberFormat="1" applyFont="1" applyFill="1" applyBorder="1" applyAlignment="1" applyProtection="1">
      <alignment horizontal="center"/>
      <protection locked="0"/>
    </xf>
    <xf numFmtId="170" fontId="90" fillId="34" borderId="138" xfId="177" applyNumberFormat="1" applyFont="1" applyFill="1" applyBorder="1" applyAlignment="1" applyProtection="1">
      <alignment horizontal="center" vertical="center"/>
    </xf>
    <xf numFmtId="170" fontId="90" fillId="34" borderId="142" xfId="177" applyNumberFormat="1" applyFont="1" applyFill="1" applyBorder="1" applyAlignment="1" applyProtection="1">
      <alignment horizontal="center" vertical="center"/>
    </xf>
    <xf numFmtId="170" fontId="90" fillId="34" borderId="45" xfId="177" applyNumberFormat="1" applyFont="1" applyFill="1" applyBorder="1" applyAlignment="1" applyProtection="1">
      <alignment horizontal="center" vertical="center"/>
    </xf>
    <xf numFmtId="170" fontId="90" fillId="34" borderId="73" xfId="177" applyNumberFormat="1" applyFont="1" applyFill="1" applyBorder="1" applyAlignment="1" applyProtection="1">
      <alignment horizontal="center" vertical="center"/>
    </xf>
    <xf numFmtId="170" fontId="90" fillId="34" borderId="45" xfId="177" applyNumberFormat="1" applyFont="1" applyFill="1" applyBorder="1" applyProtection="1"/>
    <xf numFmtId="170" fontId="90" fillId="34" borderId="73" xfId="177" applyNumberFormat="1" applyFont="1" applyFill="1" applyBorder="1" applyProtection="1"/>
    <xf numFmtId="170" fontId="90" fillId="34" borderId="43" xfId="177" applyNumberFormat="1" applyFont="1" applyFill="1" applyBorder="1" applyProtection="1"/>
    <xf numFmtId="170" fontId="90" fillId="34" borderId="71" xfId="177" applyNumberFormat="1" applyFont="1" applyFill="1" applyBorder="1" applyProtection="1"/>
    <xf numFmtId="170" fontId="90" fillId="34" borderId="43" xfId="177" applyNumberFormat="1" applyFont="1" applyFill="1" applyBorder="1" applyAlignment="1" applyProtection="1">
      <alignment horizontal="center"/>
    </xf>
    <xf numFmtId="170" fontId="90" fillId="34" borderId="71" xfId="177" applyNumberFormat="1" applyFont="1" applyFill="1" applyBorder="1" applyAlignment="1" applyProtection="1">
      <alignment horizontal="center"/>
    </xf>
    <xf numFmtId="170" fontId="90" fillId="33" borderId="341" xfId="177" applyNumberFormat="1" applyFont="1" applyFill="1" applyBorder="1" applyAlignment="1" applyProtection="1">
      <alignment horizontal="center" vertical="center"/>
    </xf>
    <xf numFmtId="170" fontId="90" fillId="33" borderId="341" xfId="177" applyNumberFormat="1" applyFont="1" applyFill="1" applyBorder="1" applyAlignment="1" applyProtection="1">
      <alignment horizontal="center"/>
    </xf>
    <xf numFmtId="170" fontId="74" fillId="34" borderId="52" xfId="177" applyNumberFormat="1" applyFont="1" applyFill="1" applyBorder="1" applyProtection="1"/>
    <xf numFmtId="170" fontId="74" fillId="34" borderId="73" xfId="177" applyNumberFormat="1" applyFont="1" applyFill="1" applyBorder="1" applyProtection="1"/>
    <xf numFmtId="170" fontId="74" fillId="34" borderId="254" xfId="177" applyNumberFormat="1" applyFont="1" applyFill="1" applyBorder="1" applyProtection="1"/>
    <xf numFmtId="170" fontId="74" fillId="34" borderId="71" xfId="177" applyNumberFormat="1" applyFont="1" applyFill="1" applyBorder="1" applyProtection="1"/>
    <xf numFmtId="170" fontId="90" fillId="34" borderId="254" xfId="177" applyNumberFormat="1" applyFont="1" applyFill="1" applyBorder="1" applyAlignment="1" applyProtection="1">
      <alignment horizontal="center"/>
    </xf>
    <xf numFmtId="170" fontId="90" fillId="34" borderId="52" xfId="177" applyNumberFormat="1" applyFont="1" applyFill="1" applyBorder="1" applyAlignment="1" applyProtection="1">
      <alignment horizontal="center" vertical="center"/>
    </xf>
    <xf numFmtId="170" fontId="90" fillId="34" borderId="79" xfId="177" applyNumberFormat="1" applyFont="1" applyFill="1" applyBorder="1" applyAlignment="1" applyProtection="1">
      <alignment horizontal="center" vertical="center"/>
    </xf>
    <xf numFmtId="170" fontId="90" fillId="34" borderId="254" xfId="177" applyNumberFormat="1" applyFont="1" applyFill="1" applyBorder="1" applyAlignment="1" applyProtection="1">
      <alignment horizontal="center" vertical="center"/>
    </xf>
    <xf numFmtId="170" fontId="90" fillId="34" borderId="319" xfId="177" applyNumberFormat="1" applyFont="1" applyFill="1" applyBorder="1" applyAlignment="1" applyProtection="1">
      <alignment horizontal="center" vertical="center"/>
    </xf>
    <xf numFmtId="170" fontId="90" fillId="33" borderId="342" xfId="177" applyNumberFormat="1" applyFont="1" applyFill="1" applyBorder="1" applyAlignment="1" applyProtection="1">
      <alignment horizontal="center" vertical="center"/>
    </xf>
    <xf numFmtId="166" fontId="74" fillId="34" borderId="38" xfId="230" applyFont="1" applyFill="1" applyBorder="1" applyProtection="1"/>
    <xf numFmtId="166" fontId="74" fillId="34" borderId="11" xfId="230" quotePrefix="1" applyFont="1" applyFill="1" applyBorder="1" applyProtection="1"/>
    <xf numFmtId="166" fontId="74" fillId="34" borderId="392" xfId="230" applyFont="1" applyFill="1" applyBorder="1" applyProtection="1"/>
    <xf numFmtId="166" fontId="74" fillId="34" borderId="357" xfId="230" applyFont="1" applyFill="1" applyBorder="1" applyProtection="1"/>
    <xf numFmtId="166" fontId="74" fillId="34" borderId="342" xfId="230" applyFont="1" applyFill="1" applyBorder="1" applyProtection="1"/>
    <xf numFmtId="166" fontId="74" fillId="0" borderId="341" xfId="230" applyFont="1" applyFill="1" applyBorder="1" applyProtection="1">
      <protection locked="0"/>
    </xf>
    <xf numFmtId="166" fontId="74" fillId="0" borderId="65" xfId="230" quotePrefix="1" applyFont="1" applyFill="1" applyBorder="1" applyProtection="1">
      <protection locked="0"/>
    </xf>
    <xf numFmtId="166" fontId="74" fillId="34" borderId="64" xfId="230" applyFont="1" applyFill="1" applyBorder="1" applyProtection="1">
      <protection locked="0"/>
    </xf>
    <xf numFmtId="0" fontId="46" fillId="0" borderId="250" xfId="0" applyFont="1" applyFill="1" applyBorder="1" applyAlignment="1" applyProtection="1">
      <alignment wrapText="1"/>
      <protection locked="0"/>
    </xf>
    <xf numFmtId="170" fontId="46" fillId="34" borderId="384" xfId="177" applyNumberFormat="1" applyFont="1" applyFill="1" applyBorder="1" applyProtection="1"/>
    <xf numFmtId="0" fontId="46" fillId="29" borderId="0" xfId="0" applyFont="1" applyFill="1" applyBorder="1" applyAlignment="1" applyProtection="1">
      <alignment wrapText="1"/>
    </xf>
    <xf numFmtId="0" fontId="46" fillId="0" borderId="341" xfId="0" applyFont="1" applyFill="1" applyBorder="1" applyAlignment="1" applyProtection="1">
      <alignment wrapText="1"/>
      <protection locked="0"/>
    </xf>
    <xf numFmtId="0" fontId="46" fillId="29" borderId="0" xfId="0" applyFont="1" applyFill="1" applyBorder="1" applyAlignment="1" applyProtection="1">
      <alignment horizontal="left" wrapText="1" indent="1"/>
    </xf>
    <xf numFmtId="0" fontId="62" fillId="29" borderId="392" xfId="0" applyFont="1" applyFill="1" applyBorder="1" applyAlignment="1" applyProtection="1">
      <alignment horizontal="left" wrapText="1" indent="1"/>
    </xf>
    <xf numFmtId="170" fontId="46" fillId="34" borderId="257" xfId="177" applyNumberFormat="1" applyFont="1" applyFill="1" applyBorder="1" applyProtection="1"/>
    <xf numFmtId="170" fontId="62" fillId="0" borderId="250" xfId="177" applyNumberFormat="1" applyFont="1" applyFill="1" applyBorder="1" applyAlignment="1" applyProtection="1">
      <alignment horizontal="right"/>
      <protection locked="0"/>
    </xf>
    <xf numFmtId="170" fontId="62" fillId="0" borderId="315" xfId="177" applyNumberFormat="1" applyFont="1" applyFill="1" applyBorder="1" applyAlignment="1" applyProtection="1">
      <alignment horizontal="right"/>
      <protection locked="0"/>
    </xf>
    <xf numFmtId="170" fontId="62" fillId="0" borderId="345" xfId="177" applyNumberFormat="1" applyFont="1" applyFill="1" applyBorder="1" applyAlignment="1" applyProtection="1">
      <alignment horizontal="right"/>
      <protection locked="0"/>
    </xf>
    <xf numFmtId="170" fontId="62" fillId="35" borderId="359" xfId="177" applyNumberFormat="1" applyFont="1" applyFill="1" applyBorder="1" applyAlignment="1" applyProtection="1">
      <alignment horizontal="right"/>
    </xf>
    <xf numFmtId="170" fontId="46" fillId="35" borderId="252" xfId="177" applyNumberFormat="1" applyFont="1" applyFill="1" applyBorder="1" applyAlignment="1" applyProtection="1">
      <alignment horizontal="right"/>
    </xf>
    <xf numFmtId="170" fontId="46" fillId="35" borderId="73" xfId="177" applyNumberFormat="1" applyFont="1" applyFill="1" applyBorder="1" applyAlignment="1" applyProtection="1">
      <alignment horizontal="right"/>
    </xf>
    <xf numFmtId="0" fontId="46" fillId="29" borderId="332" xfId="0" applyFont="1" applyFill="1" applyBorder="1" applyAlignment="1" applyProtection="1">
      <alignment wrapText="1"/>
    </xf>
    <xf numFmtId="170" fontId="46" fillId="33" borderId="250" xfId="177" applyNumberFormat="1" applyFont="1" applyFill="1" applyBorder="1" applyProtection="1"/>
    <xf numFmtId="0" fontId="46" fillId="0" borderId="392" xfId="0" applyFont="1" applyFill="1" applyBorder="1" applyAlignment="1" applyProtection="1">
      <alignment wrapText="1"/>
      <protection locked="0"/>
    </xf>
    <xf numFmtId="0" fontId="62" fillId="29" borderId="392" xfId="0" applyFont="1" applyFill="1" applyBorder="1" applyAlignment="1" applyProtection="1">
      <alignment wrapText="1"/>
    </xf>
    <xf numFmtId="170" fontId="84" fillId="0" borderId="384" xfId="177" applyNumberFormat="1" applyFont="1" applyFill="1" applyBorder="1" applyProtection="1">
      <protection locked="0"/>
    </xf>
    <xf numFmtId="170" fontId="84" fillId="33" borderId="384" xfId="177" applyNumberFormat="1" applyFont="1" applyFill="1" applyBorder="1" applyProtection="1"/>
    <xf numFmtId="170" fontId="84" fillId="28" borderId="384" xfId="177" applyNumberFormat="1" applyFont="1" applyFill="1" applyBorder="1" applyProtection="1"/>
    <xf numFmtId="170" fontId="46" fillId="34" borderId="62" xfId="177" applyNumberFormat="1" applyFont="1" applyFill="1" applyBorder="1" applyProtection="1">
      <protection locked="0"/>
    </xf>
    <xf numFmtId="170" fontId="46" fillId="34" borderId="384" xfId="177" applyNumberFormat="1" applyFont="1" applyFill="1" applyBorder="1" applyProtection="1">
      <protection locked="0"/>
    </xf>
    <xf numFmtId="170" fontId="46" fillId="34" borderId="73" xfId="177" applyNumberFormat="1" applyFont="1" applyFill="1" applyBorder="1" applyProtection="1">
      <protection locked="0"/>
    </xf>
    <xf numFmtId="170" fontId="84" fillId="0" borderId="227" xfId="177" applyNumberFormat="1" applyFont="1" applyFill="1" applyBorder="1" applyProtection="1">
      <protection locked="0"/>
    </xf>
    <xf numFmtId="170" fontId="84" fillId="0" borderId="316" xfId="177" applyNumberFormat="1" applyFont="1" applyFill="1" applyBorder="1" applyProtection="1">
      <protection locked="0"/>
    </xf>
    <xf numFmtId="170" fontId="84" fillId="33" borderId="315" xfId="177" applyNumberFormat="1" applyFont="1" applyFill="1" applyBorder="1" applyProtection="1"/>
    <xf numFmtId="170" fontId="46" fillId="28" borderId="315" xfId="176" applyNumberFormat="1" applyFill="1" applyBorder="1" applyProtection="1"/>
    <xf numFmtId="0" fontId="46" fillId="29" borderId="31" xfId="0" applyFont="1" applyFill="1" applyBorder="1" applyAlignment="1" applyProtection="1">
      <alignment wrapText="1"/>
    </xf>
    <xf numFmtId="170" fontId="84" fillId="28" borderId="315" xfId="176" applyNumberFormat="1" applyFont="1" applyFill="1" applyBorder="1" applyProtection="1"/>
    <xf numFmtId="170" fontId="46" fillId="34" borderId="384" xfId="176" applyNumberFormat="1" applyFill="1" applyBorder="1" applyProtection="1"/>
    <xf numFmtId="172" fontId="46" fillId="30" borderId="120" xfId="177" applyNumberFormat="1" applyFont="1" applyFill="1" applyBorder="1" applyProtection="1"/>
    <xf numFmtId="0" fontId="62" fillId="26" borderId="392" xfId="0" applyFont="1" applyFill="1" applyBorder="1" applyAlignment="1" applyProtection="1">
      <alignment horizontal="center"/>
    </xf>
    <xf numFmtId="170" fontId="46" fillId="34" borderId="349" xfId="176" applyNumberFormat="1" applyFill="1" applyBorder="1" applyProtection="1"/>
    <xf numFmtId="170" fontId="46" fillId="34" borderId="256" xfId="176" applyNumberFormat="1" applyFill="1" applyBorder="1" applyProtection="1"/>
    <xf numFmtId="170" fontId="46" fillId="28" borderId="256" xfId="177" applyNumberFormat="1" applyFont="1" applyFill="1" applyBorder="1" applyProtection="1"/>
    <xf numFmtId="170" fontId="46" fillId="28" borderId="246" xfId="177" applyNumberFormat="1" applyFont="1" applyFill="1" applyBorder="1" applyProtection="1"/>
    <xf numFmtId="170" fontId="84" fillId="28" borderId="316" xfId="177" applyNumberFormat="1" applyFont="1" applyFill="1" applyBorder="1" applyProtection="1"/>
    <xf numFmtId="170" fontId="84" fillId="28" borderId="256" xfId="177" applyNumberFormat="1" applyFont="1" applyFill="1" applyBorder="1" applyProtection="1"/>
    <xf numFmtId="170" fontId="46" fillId="30" borderId="392" xfId="177" applyNumberFormat="1" applyFont="1" applyFill="1" applyBorder="1" applyProtection="1"/>
    <xf numFmtId="170" fontId="62" fillId="29" borderId="316" xfId="177" applyNumberFormat="1" applyFont="1" applyFill="1" applyBorder="1" applyAlignment="1" applyProtection="1">
      <alignment horizontal="left" wrapText="1" indent="1"/>
    </xf>
    <xf numFmtId="170" fontId="62" fillId="30" borderId="256" xfId="177" applyNumberFormat="1" applyFont="1" applyFill="1" applyBorder="1" applyProtection="1"/>
    <xf numFmtId="170" fontId="62" fillId="30" borderId="392" xfId="177" applyNumberFormat="1" applyFont="1" applyFill="1" applyBorder="1" applyProtection="1"/>
    <xf numFmtId="170" fontId="46" fillId="28" borderId="246" xfId="176" applyNumberFormat="1" applyFont="1" applyFill="1" applyBorder="1" applyProtection="1"/>
    <xf numFmtId="170" fontId="84" fillId="28" borderId="246" xfId="176" applyNumberFormat="1" applyFont="1" applyFill="1" applyBorder="1" applyProtection="1"/>
    <xf numFmtId="170" fontId="46" fillId="35" borderId="349" xfId="177" applyNumberFormat="1" applyFont="1" applyFill="1" applyBorder="1" applyProtection="1"/>
    <xf numFmtId="170" fontId="84" fillId="28" borderId="246" xfId="177" applyNumberFormat="1" applyFont="1" applyFill="1" applyBorder="1" applyProtection="1"/>
    <xf numFmtId="170" fontId="62" fillId="28" borderId="392" xfId="177" applyNumberFormat="1" applyFont="1" applyFill="1" applyBorder="1" applyProtection="1"/>
    <xf numFmtId="0" fontId="74" fillId="34" borderId="192" xfId="0" applyFont="1" applyFill="1" applyBorder="1" applyAlignment="1" applyProtection="1"/>
    <xf numFmtId="0" fontId="62" fillId="26" borderId="364" xfId="0" applyFont="1" applyFill="1" applyBorder="1" applyAlignment="1" applyProtection="1">
      <alignment horizontal="center"/>
    </xf>
    <xf numFmtId="0" fontId="62" fillId="29" borderId="364" xfId="0" applyFont="1" applyFill="1" applyBorder="1" applyAlignment="1" applyProtection="1">
      <alignment wrapText="1"/>
    </xf>
    <xf numFmtId="0" fontId="62" fillId="29" borderId="364" xfId="0" applyFont="1" applyFill="1" applyBorder="1" applyAlignment="1" applyProtection="1">
      <alignment horizontal="left" wrapText="1" indent="1"/>
    </xf>
    <xf numFmtId="0" fontId="62" fillId="29" borderId="364" xfId="0" applyFont="1" applyFill="1" applyBorder="1" applyProtection="1"/>
    <xf numFmtId="0" fontId="62" fillId="26" borderId="368" xfId="0" applyFont="1" applyFill="1" applyBorder="1" applyProtection="1"/>
    <xf numFmtId="170" fontId="46" fillId="34" borderId="62" xfId="177" applyNumberFormat="1" applyFont="1" applyFill="1" applyBorder="1" applyProtection="1"/>
    <xf numFmtId="0" fontId="46" fillId="29" borderId="160" xfId="0" applyFont="1" applyFill="1" applyBorder="1" applyAlignment="1" applyProtection="1">
      <alignment horizontal="left" wrapText="1" indent="1"/>
    </xf>
    <xf numFmtId="170" fontId="46" fillId="0" borderId="227" xfId="177" applyNumberFormat="1" applyFont="1" applyFill="1" applyBorder="1" applyProtection="1">
      <protection locked="0"/>
    </xf>
    <xf numFmtId="170" fontId="84" fillId="28" borderId="257" xfId="177" applyNumberFormat="1" applyFont="1" applyFill="1" applyBorder="1" applyProtection="1"/>
    <xf numFmtId="172" fontId="46" fillId="0" borderId="252" xfId="177" applyNumberFormat="1" applyFont="1" applyFill="1" applyBorder="1" applyProtection="1">
      <protection locked="0"/>
    </xf>
    <xf numFmtId="170" fontId="46" fillId="28" borderId="266" xfId="177" applyNumberFormat="1" applyFont="1" applyFill="1" applyBorder="1" applyProtection="1"/>
    <xf numFmtId="0" fontId="46" fillId="0" borderId="266" xfId="0" applyFont="1" applyFill="1" applyBorder="1" applyAlignment="1" applyProtection="1">
      <alignment wrapText="1"/>
      <protection locked="0"/>
    </xf>
    <xf numFmtId="170" fontId="46" fillId="34" borderId="227" xfId="177" applyNumberFormat="1" applyFont="1" applyFill="1" applyBorder="1" applyProtection="1"/>
    <xf numFmtId="170" fontId="46" fillId="33" borderId="272" xfId="176" applyNumberFormat="1" applyFont="1" applyFill="1" applyBorder="1" applyProtection="1"/>
    <xf numFmtId="170" fontId="46" fillId="33" borderId="384" xfId="176" applyNumberFormat="1" applyFont="1" applyFill="1" applyBorder="1" applyProtection="1"/>
    <xf numFmtId="170" fontId="46" fillId="28" borderId="316" xfId="176" applyNumberFormat="1" applyFont="1" applyFill="1" applyBorder="1" applyProtection="1"/>
    <xf numFmtId="0" fontId="62" fillId="29" borderId="359" xfId="0" applyFont="1" applyFill="1" applyBorder="1" applyAlignment="1" applyProtection="1">
      <alignment horizontal="left" wrapText="1" indent="1"/>
    </xf>
    <xf numFmtId="0" fontId="62" fillId="29" borderId="245" xfId="0" applyFont="1" applyFill="1" applyBorder="1" applyAlignment="1" applyProtection="1">
      <alignment horizontal="left" wrapText="1" indent="1"/>
    </xf>
    <xf numFmtId="170" fontId="46" fillId="28" borderId="256" xfId="176" applyNumberFormat="1" applyFont="1" applyFill="1" applyBorder="1" applyProtection="1"/>
    <xf numFmtId="170" fontId="46" fillId="33" borderId="257" xfId="177" applyNumberFormat="1" applyFont="1" applyFill="1" applyBorder="1" applyProtection="1"/>
    <xf numFmtId="170" fontId="46" fillId="30" borderId="265" xfId="177" applyNumberFormat="1" applyFont="1" applyFill="1" applyBorder="1" applyProtection="1"/>
    <xf numFmtId="170" fontId="46" fillId="34" borderId="252" xfId="177" applyNumberFormat="1" applyFont="1" applyFill="1" applyBorder="1" applyProtection="1"/>
    <xf numFmtId="0" fontId="46" fillId="0" borderId="403" xfId="0" applyFont="1" applyFill="1" applyBorder="1" applyAlignment="1" applyProtection="1">
      <alignment wrapText="1"/>
      <protection locked="0"/>
    </xf>
    <xf numFmtId="0" fontId="46" fillId="29" borderId="329" xfId="0" applyFont="1" applyFill="1" applyBorder="1" applyAlignment="1" applyProtection="1">
      <alignment horizontal="left" wrapText="1" indent="1"/>
    </xf>
    <xf numFmtId="0" fontId="74" fillId="34" borderId="154" xfId="244" applyFont="1" applyFill="1" applyBorder="1" applyProtection="1"/>
    <xf numFmtId="0" fontId="74" fillId="34" borderId="155" xfId="244" applyFont="1" applyFill="1" applyBorder="1" applyProtection="1"/>
    <xf numFmtId="0" fontId="74" fillId="34" borderId="190" xfId="244" applyFont="1" applyFill="1" applyBorder="1" applyProtection="1"/>
    <xf numFmtId="0" fontId="74" fillId="34" borderId="167" xfId="244" applyFont="1" applyFill="1" applyBorder="1" applyAlignment="1" applyProtection="1">
      <alignment horizontal="center" vertical="top" wrapText="1"/>
    </xf>
    <xf numFmtId="0" fontId="74" fillId="34" borderId="190" xfId="244" applyFont="1" applyFill="1" applyBorder="1" applyAlignment="1" applyProtection="1">
      <alignment horizontal="center" vertical="top" wrapText="1"/>
    </xf>
    <xf numFmtId="0" fontId="74" fillId="34" borderId="190" xfId="244" applyFont="1" applyFill="1" applyBorder="1" applyAlignment="1" applyProtection="1">
      <alignment horizontal="center" wrapText="1"/>
    </xf>
    <xf numFmtId="0" fontId="74" fillId="34" borderId="192" xfId="244" applyFont="1" applyFill="1" applyBorder="1" applyAlignment="1" applyProtection="1">
      <alignment horizontal="center" wrapText="1"/>
    </xf>
    <xf numFmtId="49" fontId="66" fillId="34" borderId="0" xfId="181" quotePrefix="1" applyNumberFormat="1" applyFont="1" applyFill="1" applyBorder="1" applyAlignment="1" applyProtection="1">
      <alignment horizontal="left"/>
    </xf>
    <xf numFmtId="0" fontId="62" fillId="26" borderId="166" xfId="0" applyFont="1" applyFill="1" applyBorder="1" applyAlignment="1" applyProtection="1">
      <alignment horizontal="center" vertical="center" wrapText="1"/>
    </xf>
    <xf numFmtId="170" fontId="46" fillId="0" borderId="227" xfId="176" applyNumberFormat="1" applyFill="1" applyBorder="1" applyProtection="1">
      <protection locked="0"/>
    </xf>
    <xf numFmtId="0" fontId="0" fillId="0" borderId="252" xfId="0" applyBorder="1" applyProtection="1">
      <protection locked="0"/>
    </xf>
    <xf numFmtId="172" fontId="46" fillId="28" borderId="60" xfId="177" applyNumberFormat="1" applyFont="1" applyFill="1" applyBorder="1" applyProtection="1"/>
    <xf numFmtId="172" fontId="46" fillId="0" borderId="43" xfId="177" applyNumberFormat="1" applyFont="1" applyFill="1" applyBorder="1" applyProtection="1">
      <protection locked="0"/>
    </xf>
    <xf numFmtId="172" fontId="46" fillId="0" borderId="44" xfId="177" applyNumberFormat="1" applyFont="1" applyFill="1" applyBorder="1" applyProtection="1">
      <protection locked="0"/>
    </xf>
    <xf numFmtId="172" fontId="46" fillId="0" borderId="226" xfId="177" applyNumberFormat="1" applyFont="1" applyFill="1" applyBorder="1" applyProtection="1">
      <protection locked="0"/>
    </xf>
    <xf numFmtId="172" fontId="46" fillId="33" borderId="234" xfId="177" applyNumberFormat="1" applyFont="1" applyFill="1" applyBorder="1" applyProtection="1"/>
    <xf numFmtId="166" fontId="66" fillId="34" borderId="387" xfId="230" quotePrefix="1" applyFont="1" applyFill="1" applyBorder="1" applyAlignment="1" applyProtection="1">
      <alignment horizontal="center"/>
    </xf>
    <xf numFmtId="170" fontId="66" fillId="35" borderId="402" xfId="177" applyNumberFormat="1" applyFont="1" applyFill="1" applyBorder="1" applyProtection="1"/>
    <xf numFmtId="170" fontId="46" fillId="35" borderId="402" xfId="177" applyNumberFormat="1" applyFont="1" applyFill="1" applyBorder="1" applyProtection="1"/>
    <xf numFmtId="170" fontId="46" fillId="33" borderId="402" xfId="177" applyNumberFormat="1" applyFont="1" applyFill="1" applyBorder="1" applyProtection="1"/>
    <xf numFmtId="170" fontId="46" fillId="35" borderId="402" xfId="177" applyNumberFormat="1" applyFont="1" applyFill="1" applyBorder="1" applyAlignment="1" applyProtection="1">
      <alignment horizontal="right"/>
    </xf>
    <xf numFmtId="170" fontId="62" fillId="28" borderId="378" xfId="177" applyNumberFormat="1" applyFont="1" applyFill="1" applyBorder="1" applyProtection="1"/>
    <xf numFmtId="0" fontId="66" fillId="26" borderId="403" xfId="0" applyFont="1" applyFill="1" applyBorder="1" applyAlignment="1" applyProtection="1">
      <alignment horizontal="center" vertical="center" wrapText="1"/>
    </xf>
    <xf numFmtId="166" fontId="74" fillId="34" borderId="195" xfId="230" applyFont="1" applyFill="1" applyBorder="1" applyProtection="1"/>
    <xf numFmtId="170" fontId="46" fillId="34" borderId="0" xfId="177" applyNumberFormat="1" applyFont="1" applyFill="1" applyBorder="1" applyProtection="1"/>
    <xf numFmtId="0" fontId="66" fillId="34" borderId="0" xfId="0" applyFont="1" applyFill="1" applyBorder="1" applyAlignment="1">
      <alignment horizontal="left"/>
    </xf>
    <xf numFmtId="0" fontId="46" fillId="34" borderId="0" xfId="0" applyFont="1" applyFill="1" applyAlignment="1">
      <alignment wrapText="1"/>
    </xf>
    <xf numFmtId="0" fontId="46" fillId="34" borderId="0" xfId="0" applyFont="1" applyFill="1" applyAlignment="1">
      <alignment horizontal="left"/>
    </xf>
    <xf numFmtId="0" fontId="46" fillId="34" borderId="0" xfId="0" applyFont="1" applyFill="1" applyAlignment="1"/>
    <xf numFmtId="0" fontId="62" fillId="34" borderId="307" xfId="0" applyFont="1" applyFill="1" applyBorder="1" applyAlignment="1" applyProtection="1"/>
    <xf numFmtId="0" fontId="66" fillId="34" borderId="307" xfId="0" applyFont="1" applyFill="1" applyBorder="1" applyAlignment="1" applyProtection="1"/>
    <xf numFmtId="0" fontId="0" fillId="0" borderId="307" xfId="0" applyFont="1" applyBorder="1" applyAlignment="1"/>
    <xf numFmtId="0" fontId="66" fillId="34" borderId="0" xfId="0" applyFont="1" applyFill="1" applyAlignment="1" applyProtection="1">
      <alignment horizontal="left"/>
    </xf>
    <xf numFmtId="0" fontId="66" fillId="34" borderId="0" xfId="0" applyFont="1" applyFill="1" applyAlignment="1">
      <alignment horizontal="left"/>
    </xf>
    <xf numFmtId="0" fontId="74" fillId="34" borderId="0" xfId="0" quotePrefix="1" applyFont="1" applyFill="1" applyAlignment="1">
      <alignment horizontal="center"/>
    </xf>
    <xf numFmtId="0" fontId="46" fillId="34" borderId="0" xfId="0" applyFont="1" applyFill="1" applyAlignment="1">
      <alignment wrapText="1"/>
    </xf>
    <xf numFmtId="0" fontId="46" fillId="34" borderId="0" xfId="0" applyFont="1" applyFill="1" applyAlignment="1">
      <alignment horizontal="left"/>
    </xf>
    <xf numFmtId="0" fontId="46" fillId="34" borderId="0" xfId="0" applyFont="1" applyFill="1" applyAlignment="1"/>
    <xf numFmtId="0" fontId="46" fillId="34" borderId="0" xfId="0" applyFont="1" applyFill="1" applyAlignment="1">
      <alignment horizontal="left" wrapText="1"/>
    </xf>
    <xf numFmtId="0" fontId="74" fillId="34" borderId="0" xfId="0" applyFont="1" applyFill="1" applyBorder="1" applyAlignment="1">
      <alignment horizontal="left"/>
    </xf>
    <xf numFmtId="0" fontId="74" fillId="34" borderId="0" xfId="0" quotePrefix="1" applyFont="1" applyFill="1" applyAlignment="1">
      <alignment horizontal="center"/>
    </xf>
    <xf numFmtId="0" fontId="74" fillId="34" borderId="0" xfId="0" quotePrefix="1" applyFont="1" applyFill="1" applyBorder="1" applyAlignment="1">
      <alignment horizontal="center"/>
    </xf>
    <xf numFmtId="0" fontId="66" fillId="34" borderId="0" xfId="0" applyFont="1" applyFill="1" applyAlignment="1">
      <alignment horizontal="left"/>
    </xf>
    <xf numFmtId="0" fontId="46" fillId="34" borderId="0" xfId="0" applyFont="1" applyFill="1" applyBorder="1" applyAlignment="1" applyProtection="1">
      <alignment horizontal="center"/>
    </xf>
    <xf numFmtId="0" fontId="62" fillId="34" borderId="0" xfId="0" applyFont="1" applyFill="1" applyBorder="1" applyAlignment="1" applyProtection="1"/>
    <xf numFmtId="0" fontId="23" fillId="34" borderId="0" xfId="0" applyFont="1" applyFill="1" applyBorder="1" applyAlignment="1">
      <alignment horizontal="center"/>
    </xf>
    <xf numFmtId="0" fontId="143" fillId="0" borderId="0" xfId="0" applyFont="1"/>
    <xf numFmtId="0" fontId="65" fillId="0" borderId="0" xfId="0" applyFont="1"/>
    <xf numFmtId="0" fontId="65" fillId="0" borderId="0" xfId="0" applyFont="1" applyAlignment="1">
      <alignment wrapText="1"/>
    </xf>
    <xf numFmtId="0" fontId="0" fillId="39" borderId="0" xfId="0" applyFill="1"/>
    <xf numFmtId="0" fontId="85" fillId="39" borderId="341" xfId="0" quotePrefix="1" applyFont="1" applyFill="1" applyBorder="1" applyAlignment="1" applyProtection="1">
      <alignment horizontal="left" wrapText="1"/>
      <protection locked="0"/>
    </xf>
    <xf numFmtId="0" fontId="66" fillId="34" borderId="392" xfId="0" quotePrefix="1" applyFont="1" applyFill="1" applyBorder="1" applyAlignment="1" applyProtection="1">
      <alignment horizontal="centerContinuous"/>
    </xf>
    <xf numFmtId="49" fontId="66" fillId="34" borderId="404" xfId="0" applyNumberFormat="1" applyFont="1" applyFill="1" applyBorder="1" applyAlignment="1" applyProtection="1">
      <alignment horizontal="left"/>
    </xf>
    <xf numFmtId="49" fontId="66" fillId="34" borderId="405" xfId="0" applyNumberFormat="1" applyFont="1" applyFill="1" applyBorder="1" applyAlignment="1" applyProtection="1">
      <alignment horizontal="left"/>
    </xf>
    <xf numFmtId="0" fontId="0" fillId="39" borderId="403" xfId="0" applyFill="1" applyBorder="1"/>
    <xf numFmtId="0" fontId="0" fillId="39" borderId="403" xfId="0" applyFill="1" applyBorder="1" applyProtection="1">
      <protection locked="0"/>
    </xf>
    <xf numFmtId="0" fontId="66" fillId="39" borderId="359" xfId="0" applyFont="1" applyFill="1" applyBorder="1" applyAlignment="1" applyProtection="1">
      <alignment horizontal="centerContinuous"/>
      <protection locked="0"/>
    </xf>
    <xf numFmtId="0" fontId="66" fillId="39" borderId="341" xfId="0" applyFont="1" applyFill="1" applyBorder="1" applyAlignment="1" applyProtection="1">
      <alignment horizontal="centerContinuous"/>
      <protection locked="0"/>
    </xf>
    <xf numFmtId="0" fontId="74" fillId="0" borderId="256" xfId="175" applyFont="1" applyFill="1" applyBorder="1" applyAlignment="1" applyProtection="1">
      <alignment wrapText="1"/>
      <protection locked="0"/>
    </xf>
    <xf numFmtId="38" fontId="46" fillId="0" borderId="406" xfId="0" applyNumberFormat="1" applyFont="1" applyFill="1" applyBorder="1" applyProtection="1">
      <protection locked="0"/>
    </xf>
    <xf numFmtId="170" fontId="46" fillId="33" borderId="403" xfId="177" applyNumberFormat="1" applyFont="1" applyFill="1" applyBorder="1" applyAlignment="1" applyProtection="1">
      <alignment horizontal="right"/>
    </xf>
    <xf numFmtId="0" fontId="82" fillId="34" borderId="406" xfId="0" applyFont="1" applyFill="1" applyBorder="1" applyAlignment="1" applyProtection="1">
      <alignment horizontal="left"/>
    </xf>
    <xf numFmtId="0" fontId="74" fillId="34" borderId="407" xfId="0" applyFont="1" applyFill="1" applyBorder="1" applyProtection="1"/>
    <xf numFmtId="0" fontId="74" fillId="0" borderId="384" xfId="244" applyFont="1" applyFill="1" applyBorder="1" applyProtection="1">
      <protection locked="0"/>
    </xf>
    <xf numFmtId="170" fontId="74" fillId="34" borderId="384" xfId="177" applyNumberFormat="1" applyFont="1" applyFill="1" applyBorder="1" applyProtection="1"/>
    <xf numFmtId="0" fontId="66" fillId="34" borderId="408" xfId="244" applyFont="1" applyFill="1" applyBorder="1" applyProtection="1"/>
    <xf numFmtId="0" fontId="74" fillId="34" borderId="322" xfId="244" applyFont="1" applyFill="1" applyBorder="1" applyProtection="1"/>
    <xf numFmtId="0" fontId="74" fillId="0" borderId="400" xfId="244" applyFont="1" applyFill="1" applyBorder="1" applyProtection="1">
      <protection locked="0"/>
    </xf>
    <xf numFmtId="170" fontId="74" fillId="0" borderId="400" xfId="177" applyNumberFormat="1" applyFont="1" applyBorder="1" applyAlignment="1" applyProtection="1">
      <alignment horizontal="center"/>
      <protection locked="0"/>
    </xf>
    <xf numFmtId="170" fontId="74" fillId="35" borderId="400" xfId="177" applyNumberFormat="1" applyFont="1" applyFill="1" applyBorder="1" applyProtection="1"/>
    <xf numFmtId="170" fontId="74" fillId="0" borderId="400" xfId="177" applyNumberFormat="1" applyFont="1" applyBorder="1" applyProtection="1">
      <protection locked="0"/>
    </xf>
    <xf numFmtId="170" fontId="74" fillId="0" borderId="409" xfId="177" applyNumberFormat="1" applyFont="1" applyBorder="1" applyAlignment="1" applyProtection="1">
      <alignment horizontal="center"/>
      <protection locked="0"/>
    </xf>
    <xf numFmtId="0" fontId="103" fillId="26" borderId="272" xfId="0" applyFont="1" applyFill="1" applyBorder="1" applyAlignment="1" applyProtection="1">
      <alignment wrapText="1"/>
    </xf>
    <xf numFmtId="0" fontId="74" fillId="34" borderId="345" xfId="0" quotePrefix="1" applyFont="1" applyFill="1" applyBorder="1" applyProtection="1"/>
    <xf numFmtId="170" fontId="46" fillId="33" borderId="250" xfId="177" applyNumberFormat="1" applyFont="1" applyFill="1" applyBorder="1" applyAlignment="1" applyProtection="1">
      <alignment horizontal="right" vertical="center" wrapText="1"/>
    </xf>
    <xf numFmtId="170" fontId="62" fillId="0" borderId="250" xfId="177" applyNumberFormat="1" applyFont="1" applyFill="1" applyBorder="1" applyAlignment="1" applyProtection="1">
      <alignment horizontal="right" vertical="center" wrapText="1"/>
      <protection locked="0"/>
    </xf>
    <xf numFmtId="170" fontId="62" fillId="28" borderId="249" xfId="177" applyNumberFormat="1" applyFont="1" applyFill="1" applyBorder="1" applyAlignment="1" applyProtection="1">
      <alignment horizontal="right"/>
    </xf>
    <xf numFmtId="170" fontId="74" fillId="34" borderId="244" xfId="177" quotePrefix="1" applyNumberFormat="1" applyFont="1" applyFill="1" applyBorder="1" applyProtection="1"/>
    <xf numFmtId="170" fontId="62" fillId="0" borderId="257" xfId="177" applyNumberFormat="1" applyFont="1" applyFill="1" applyBorder="1" applyAlignment="1" applyProtection="1">
      <alignment horizontal="right" vertical="center" wrapText="1"/>
      <protection locked="0"/>
    </xf>
    <xf numFmtId="170" fontId="62" fillId="28" borderId="244" xfId="177" applyNumberFormat="1" applyFont="1" applyFill="1" applyBorder="1" applyAlignment="1" applyProtection="1">
      <alignment horizontal="right"/>
    </xf>
    <xf numFmtId="170" fontId="62" fillId="0" borderId="265" xfId="177" applyNumberFormat="1" applyFont="1" applyFill="1" applyBorder="1" applyAlignment="1" applyProtection="1">
      <alignment horizontal="right" vertical="center" wrapText="1"/>
      <protection locked="0"/>
    </xf>
    <xf numFmtId="0" fontId="46" fillId="34" borderId="246" xfId="0" applyFont="1" applyFill="1" applyBorder="1" applyProtection="1"/>
    <xf numFmtId="170" fontId="74" fillId="34" borderId="268" xfId="177" quotePrefix="1" applyNumberFormat="1" applyFont="1" applyFill="1" applyBorder="1" applyProtection="1"/>
    <xf numFmtId="38" fontId="46" fillId="0" borderId="273" xfId="0" applyNumberFormat="1" applyFont="1" applyFill="1" applyBorder="1" applyProtection="1">
      <protection locked="0"/>
    </xf>
    <xf numFmtId="170" fontId="74" fillId="0" borderId="410" xfId="177" applyNumberFormat="1" applyFont="1" applyBorder="1" applyProtection="1">
      <protection locked="0"/>
    </xf>
    <xf numFmtId="170" fontId="74" fillId="0" borderId="410" xfId="177" applyNumberFormat="1" applyFont="1" applyBorder="1" applyAlignment="1" applyProtection="1">
      <alignment horizontal="center"/>
      <protection locked="0"/>
    </xf>
    <xf numFmtId="170" fontId="74" fillId="33" borderId="403" xfId="177" applyNumberFormat="1" applyFont="1" applyFill="1" applyBorder="1" applyProtection="1"/>
    <xf numFmtId="0" fontId="74" fillId="34" borderId="275" xfId="0" applyFont="1" applyFill="1" applyBorder="1" applyAlignment="1" applyProtection="1">
      <alignment horizontal="left" vertical="center"/>
    </xf>
    <xf numFmtId="0" fontId="74" fillId="34" borderId="275" xfId="0" applyFont="1" applyFill="1" applyBorder="1" applyProtection="1"/>
    <xf numFmtId="170" fontId="74" fillId="0" borderId="250" xfId="177" applyNumberFormat="1" applyFont="1" applyBorder="1" applyProtection="1">
      <protection locked="0"/>
    </xf>
    <xf numFmtId="170" fontId="74" fillId="0" borderId="249" xfId="177" applyNumberFormat="1" applyFont="1" applyBorder="1" applyAlignment="1" applyProtection="1">
      <alignment horizontal="center"/>
      <protection locked="0"/>
    </xf>
    <xf numFmtId="170" fontId="74" fillId="0" borderId="252" xfId="177" applyNumberFormat="1" applyFont="1" applyBorder="1" applyProtection="1">
      <protection locked="0"/>
    </xf>
    <xf numFmtId="170" fontId="74" fillId="0" borderId="244" xfId="177" applyNumberFormat="1" applyFont="1" applyBorder="1" applyAlignment="1" applyProtection="1">
      <alignment horizontal="center"/>
      <protection locked="0"/>
    </xf>
    <xf numFmtId="170" fontId="74" fillId="0" borderId="265" xfId="177" applyNumberFormat="1" applyFont="1" applyBorder="1" applyProtection="1">
      <protection locked="0"/>
    </xf>
    <xf numFmtId="170" fontId="89" fillId="0" borderId="410" xfId="177" applyNumberFormat="1" applyFont="1" applyFill="1" applyBorder="1" applyProtection="1">
      <protection locked="0"/>
    </xf>
    <xf numFmtId="170" fontId="89" fillId="35" borderId="250" xfId="177" applyNumberFormat="1" applyFont="1" applyFill="1" applyBorder="1" applyProtection="1"/>
    <xf numFmtId="170" fontId="89" fillId="0" borderId="15" xfId="177" applyNumberFormat="1" applyFont="1" applyFill="1" applyBorder="1" applyProtection="1">
      <protection locked="0"/>
    </xf>
    <xf numFmtId="170" fontId="84" fillId="0" borderId="410" xfId="177" applyNumberFormat="1" applyFont="1" applyFill="1" applyBorder="1" applyAlignment="1" applyProtection="1">
      <alignment horizontal="right"/>
    </xf>
    <xf numFmtId="0" fontId="82" fillId="34" borderId="245" xfId="0" applyFont="1" applyFill="1" applyBorder="1" applyAlignment="1" applyProtection="1">
      <alignment horizontal="left"/>
      <protection locked="0"/>
    </xf>
    <xf numFmtId="0" fontId="62" fillId="0" borderId="0" xfId="0" applyFont="1"/>
    <xf numFmtId="170" fontId="62" fillId="39" borderId="190" xfId="177" applyNumberFormat="1" applyFont="1" applyFill="1" applyBorder="1" applyAlignment="1" applyProtection="1">
      <alignment horizontal="center" wrapText="1"/>
      <protection locked="0"/>
    </xf>
    <xf numFmtId="170" fontId="92" fillId="28" borderId="249" xfId="177" applyNumberFormat="1" applyFont="1" applyFill="1" applyBorder="1" applyAlignment="1" applyProtection="1">
      <alignment horizontal="right"/>
    </xf>
    <xf numFmtId="0" fontId="67" fillId="0" borderId="266" xfId="0" applyFont="1" applyFill="1" applyBorder="1" applyAlignment="1" applyProtection="1">
      <alignment horizontal="left"/>
      <protection locked="0"/>
    </xf>
    <xf numFmtId="170" fontId="62" fillId="0" borderId="265" xfId="177" applyNumberFormat="1" applyFont="1" applyFill="1" applyBorder="1" applyAlignment="1" applyProtection="1">
      <alignment horizontal="right"/>
      <protection locked="0"/>
    </xf>
    <xf numFmtId="0" fontId="73" fillId="26" borderId="407" xfId="0" applyNumberFormat="1" applyFont="1" applyFill="1" applyBorder="1" applyAlignment="1" applyProtection="1">
      <alignment horizontal="left"/>
    </xf>
    <xf numFmtId="0" fontId="19" fillId="26" borderId="349" xfId="0" applyNumberFormat="1" applyFont="1" applyFill="1" applyBorder="1" applyAlignment="1" applyProtection="1">
      <alignment horizontal="left"/>
    </xf>
    <xf numFmtId="170" fontId="66" fillId="0" borderId="138" xfId="177" applyNumberFormat="1" applyFont="1" applyFill="1" applyBorder="1" applyAlignment="1" applyProtection="1">
      <alignment horizontal="left"/>
      <protection locked="0"/>
    </xf>
    <xf numFmtId="170" fontId="66" fillId="0" borderId="198" xfId="177" applyNumberFormat="1" applyFont="1" applyFill="1" applyBorder="1" applyAlignment="1" applyProtection="1">
      <alignment horizontal="left"/>
      <protection locked="0"/>
    </xf>
    <xf numFmtId="0" fontId="66" fillId="0" borderId="137" xfId="0" applyFont="1" applyFill="1" applyBorder="1" applyAlignment="1" applyProtection="1">
      <alignment horizontal="left" wrapText="1"/>
      <protection locked="0"/>
    </xf>
    <xf numFmtId="0" fontId="66" fillId="0" borderId="118" xfId="0" applyNumberFormat="1" applyFont="1" applyFill="1" applyBorder="1" applyAlignment="1" applyProtection="1">
      <alignment horizontal="left"/>
      <protection locked="0"/>
    </xf>
    <xf numFmtId="0" fontId="66" fillId="0" borderId="137" xfId="0" applyNumberFormat="1" applyFont="1" applyFill="1" applyBorder="1" applyAlignment="1" applyProtection="1">
      <alignment horizontal="left"/>
      <protection locked="0"/>
    </xf>
    <xf numFmtId="0" fontId="74" fillId="0" borderId="62" xfId="0" applyNumberFormat="1" applyFont="1" applyFill="1" applyBorder="1" applyAlignment="1" applyProtection="1">
      <alignment horizontal="left"/>
      <protection locked="0"/>
    </xf>
    <xf numFmtId="170" fontId="74" fillId="26" borderId="384" xfId="177" applyNumberFormat="1" applyFont="1" applyFill="1" applyBorder="1" applyProtection="1"/>
    <xf numFmtId="170" fontId="74" fillId="26" borderId="73" xfId="177" applyNumberFormat="1" applyFont="1" applyFill="1" applyBorder="1" applyProtection="1"/>
    <xf numFmtId="0" fontId="66" fillId="0" borderId="406" xfId="0" applyNumberFormat="1" applyFont="1" applyFill="1" applyBorder="1" applyAlignment="1" applyProtection="1">
      <alignment horizontal="left"/>
      <protection locked="0"/>
    </xf>
    <xf numFmtId="170" fontId="66" fillId="35" borderId="403" xfId="177" applyNumberFormat="1" applyFont="1" applyFill="1" applyBorder="1" applyAlignment="1" applyProtection="1">
      <alignment horizontal="left"/>
      <protection locked="0"/>
    </xf>
    <xf numFmtId="170" fontId="46" fillId="34" borderId="254" xfId="177" applyNumberFormat="1" applyFont="1" applyFill="1" applyBorder="1" applyAlignment="1" applyProtection="1">
      <alignment horizontal="left" indent="1"/>
    </xf>
    <xf numFmtId="170" fontId="46" fillId="34" borderId="250" xfId="177" applyNumberFormat="1" applyFont="1" applyFill="1" applyBorder="1" applyAlignment="1" applyProtection="1">
      <alignment horizontal="left" indent="1"/>
    </xf>
    <xf numFmtId="0" fontId="46" fillId="0" borderId="6" xfId="175" applyFont="1" applyFill="1" applyBorder="1" applyProtection="1"/>
    <xf numFmtId="0" fontId="62" fillId="0" borderId="120" xfId="0" applyFont="1" applyFill="1" applyBorder="1" applyProtection="1"/>
    <xf numFmtId="0" fontId="62" fillId="0" borderId="49" xfId="175" applyFont="1" applyFill="1" applyBorder="1" applyAlignment="1" applyProtection="1">
      <alignment horizontal="left"/>
    </xf>
    <xf numFmtId="0" fontId="84" fillId="0" borderId="59" xfId="0" quotePrefix="1" applyNumberFormat="1" applyFont="1" applyFill="1" applyBorder="1" applyAlignment="1" applyProtection="1">
      <alignment horizontal="left"/>
      <protection locked="0"/>
    </xf>
    <xf numFmtId="170" fontId="74" fillId="0" borderId="410" xfId="177" applyNumberFormat="1" applyFont="1" applyFill="1" applyBorder="1" applyAlignment="1" applyProtection="1">
      <alignment horizontal="center"/>
      <protection locked="0"/>
    </xf>
    <xf numFmtId="170" fontId="46" fillId="0" borderId="257" xfId="177" applyNumberFormat="1" applyFont="1" applyFill="1" applyBorder="1" applyAlignment="1" applyProtection="1">
      <alignment horizontal="right"/>
    </xf>
    <xf numFmtId="170" fontId="46" fillId="0" borderId="257" xfId="177" applyNumberFormat="1" applyFont="1" applyFill="1" applyBorder="1" applyAlignment="1" applyProtection="1">
      <alignment horizontal="right" vertical="center" wrapText="1"/>
      <protection locked="0"/>
    </xf>
    <xf numFmtId="170" fontId="46" fillId="34" borderId="261" xfId="177" applyNumberFormat="1" applyFont="1" applyFill="1" applyBorder="1" applyAlignment="1" applyProtection="1">
      <alignment horizontal="center" vertical="center" wrapText="1"/>
    </xf>
    <xf numFmtId="38" fontId="74" fillId="0" borderId="400" xfId="0" applyNumberFormat="1" applyFont="1" applyFill="1" applyBorder="1" applyProtection="1">
      <protection locked="0"/>
    </xf>
    <xf numFmtId="0" fontId="62" fillId="0" borderId="400" xfId="0" applyFont="1" applyFill="1" applyBorder="1" applyAlignment="1" applyProtection="1">
      <alignment horizontal="right" vertical="center" wrapText="1"/>
      <protection locked="0"/>
    </xf>
    <xf numFmtId="170" fontId="46" fillId="0" borderId="400" xfId="177" applyNumberFormat="1" applyFont="1" applyFill="1" applyBorder="1" applyAlignment="1" applyProtection="1">
      <alignment horizontal="center" vertical="center" wrapText="1"/>
      <protection locked="0"/>
    </xf>
    <xf numFmtId="170" fontId="46" fillId="28" borderId="400" xfId="177" applyNumberFormat="1" applyFont="1" applyFill="1" applyBorder="1" applyAlignment="1" applyProtection="1">
      <alignment horizontal="right"/>
    </xf>
    <xf numFmtId="0" fontId="80" fillId="26" borderId="384" xfId="0" applyFont="1" applyFill="1" applyBorder="1" applyAlignment="1">
      <alignment horizontal="left" vertical="center"/>
    </xf>
    <xf numFmtId="0" fontId="62" fillId="0" borderId="316" xfId="0" applyFont="1" applyFill="1" applyBorder="1" applyAlignment="1" applyProtection="1">
      <alignment horizontal="center" vertical="center"/>
      <protection locked="0"/>
    </xf>
    <xf numFmtId="0" fontId="62" fillId="26" borderId="410" xfId="0" applyFont="1" applyFill="1" applyBorder="1" applyAlignment="1">
      <alignment horizontal="center" vertical="center" wrapText="1"/>
    </xf>
    <xf numFmtId="0" fontId="74" fillId="34" borderId="408" xfId="0" applyFont="1" applyFill="1" applyBorder="1" applyAlignment="1">
      <alignment horizontal="left"/>
    </xf>
    <xf numFmtId="0" fontId="62" fillId="0" borderId="401" xfId="0" applyFont="1" applyFill="1" applyBorder="1" applyAlignment="1" applyProtection="1">
      <alignment horizontal="center" vertical="center"/>
      <protection locked="0"/>
    </xf>
    <xf numFmtId="170" fontId="46" fillId="28" borderId="400" xfId="177" applyNumberFormat="1" applyFont="1" applyFill="1" applyBorder="1" applyProtection="1"/>
    <xf numFmtId="43" fontId="46" fillId="34" borderId="272" xfId="177" applyNumberFormat="1" applyFont="1" applyFill="1" applyBorder="1" applyProtection="1"/>
    <xf numFmtId="43" fontId="46" fillId="34" borderId="261" xfId="177" quotePrefix="1" applyNumberFormat="1" applyFont="1" applyFill="1" applyBorder="1" applyAlignment="1" applyProtection="1">
      <alignment horizontal="right"/>
    </xf>
    <xf numFmtId="0" fontId="80" fillId="26" borderId="62" xfId="0" applyFont="1" applyFill="1" applyBorder="1" applyAlignment="1">
      <alignment horizontal="left" vertical="center"/>
    </xf>
    <xf numFmtId="0" fontId="62" fillId="34" borderId="408" xfId="0" applyFont="1" applyFill="1" applyBorder="1" applyProtection="1"/>
    <xf numFmtId="38" fontId="46" fillId="0" borderId="400" xfId="0" applyNumberFormat="1" applyFont="1" applyFill="1" applyBorder="1" applyProtection="1">
      <protection locked="0"/>
    </xf>
    <xf numFmtId="170" fontId="46" fillId="0" borderId="400" xfId="177" applyNumberFormat="1" applyFont="1" applyFill="1" applyBorder="1" applyProtection="1">
      <protection locked="0"/>
    </xf>
    <xf numFmtId="0" fontId="66" fillId="26" borderId="316" xfId="0" applyFont="1" applyFill="1" applyBorder="1"/>
    <xf numFmtId="38" fontId="46" fillId="0" borderId="410" xfId="0" applyNumberFormat="1" applyFont="1" applyFill="1" applyBorder="1" applyProtection="1">
      <protection locked="0"/>
    </xf>
    <xf numFmtId="38" fontId="46" fillId="0" borderId="316" xfId="0" applyNumberFormat="1" applyFont="1" applyFill="1" applyBorder="1" applyProtection="1">
      <protection locked="0"/>
    </xf>
    <xf numFmtId="0" fontId="66" fillId="26" borderId="401" xfId="0" applyFont="1" applyFill="1" applyBorder="1"/>
    <xf numFmtId="38" fontId="46" fillId="0" borderId="401" xfId="0" applyNumberFormat="1" applyFont="1" applyFill="1" applyBorder="1" applyProtection="1">
      <protection locked="0"/>
    </xf>
    <xf numFmtId="0" fontId="62" fillId="0" borderId="252" xfId="0" applyFont="1" applyFill="1" applyBorder="1" applyAlignment="1" applyProtection="1">
      <alignment horizontal="center" vertical="center" wrapText="1"/>
      <protection locked="0"/>
    </xf>
    <xf numFmtId="170" fontId="46" fillId="34" borderId="261" xfId="177" quotePrefix="1" applyNumberFormat="1" applyFont="1" applyFill="1" applyBorder="1" applyAlignment="1" applyProtection="1">
      <alignment horizontal="right"/>
    </xf>
    <xf numFmtId="170" fontId="46" fillId="34" borderId="261" xfId="177" applyNumberFormat="1" applyFont="1" applyFill="1" applyBorder="1" applyAlignment="1" applyProtection="1">
      <alignment horizontal="right"/>
    </xf>
    <xf numFmtId="0" fontId="66" fillId="26" borderId="62" xfId="0" quotePrefix="1" applyFont="1" applyFill="1" applyBorder="1"/>
    <xf numFmtId="0" fontId="62" fillId="26" borderId="384" xfId="0" applyFont="1" applyFill="1" applyBorder="1"/>
    <xf numFmtId="0" fontId="66" fillId="26" borderId="401" xfId="0" applyFont="1" applyFill="1" applyBorder="1" applyAlignment="1">
      <alignment horizontal="left"/>
    </xf>
    <xf numFmtId="0" fontId="66" fillId="26" borderId="316" xfId="0" applyFont="1" applyFill="1" applyBorder="1" applyAlignment="1">
      <alignment horizontal="left"/>
    </xf>
    <xf numFmtId="0" fontId="81" fillId="0" borderId="410" xfId="0" quotePrefix="1" applyFont="1" applyFill="1" applyBorder="1" applyProtection="1"/>
    <xf numFmtId="0" fontId="66" fillId="26" borderId="277" xfId="0" applyFont="1" applyFill="1" applyBorder="1"/>
    <xf numFmtId="0" fontId="81" fillId="0" borderId="276" xfId="0" quotePrefix="1" applyFont="1" applyFill="1" applyBorder="1" applyProtection="1"/>
    <xf numFmtId="0" fontId="66" fillId="34" borderId="408" xfId="0" applyFont="1" applyFill="1" applyBorder="1" applyProtection="1"/>
    <xf numFmtId="0" fontId="81" fillId="0" borderId="400" xfId="0" quotePrefix="1" applyFont="1" applyFill="1" applyBorder="1" applyProtection="1"/>
    <xf numFmtId="170" fontId="46" fillId="34" borderId="272" xfId="177" applyNumberFormat="1" applyFont="1" applyFill="1" applyBorder="1" applyAlignment="1" applyProtection="1">
      <alignment horizontal="right"/>
    </xf>
    <xf numFmtId="170" fontId="81" fillId="0" borderId="272" xfId="177" quotePrefix="1" applyNumberFormat="1" applyFont="1" applyFill="1" applyBorder="1" applyProtection="1">
      <protection locked="0"/>
    </xf>
    <xf numFmtId="170" fontId="81" fillId="0" borderId="257" xfId="177" quotePrefix="1" applyNumberFormat="1" applyFont="1" applyFill="1" applyBorder="1" applyProtection="1">
      <protection locked="0"/>
    </xf>
    <xf numFmtId="43" fontId="46" fillId="0" borderId="258" xfId="177" quotePrefix="1" applyNumberFormat="1" applyFont="1" applyFill="1" applyBorder="1" applyAlignment="1" applyProtection="1">
      <alignment horizontal="right"/>
      <protection locked="0"/>
    </xf>
    <xf numFmtId="38" fontId="75" fillId="0" borderId="410" xfId="0" applyNumberFormat="1" applyFont="1" applyFill="1" applyBorder="1" applyProtection="1">
      <protection locked="0"/>
    </xf>
    <xf numFmtId="0" fontId="66" fillId="26" borderId="62" xfId="0" applyFont="1" applyFill="1" applyBorder="1"/>
    <xf numFmtId="38" fontId="75" fillId="0" borderId="384" xfId="0" applyNumberFormat="1" applyFont="1" applyFill="1" applyBorder="1" applyProtection="1">
      <protection locked="0"/>
    </xf>
    <xf numFmtId="170" fontId="46" fillId="34" borderId="272" xfId="177" applyNumberFormat="1" applyFont="1" applyFill="1" applyBorder="1"/>
    <xf numFmtId="38" fontId="75" fillId="0" borderId="400" xfId="0" applyNumberFormat="1" applyFont="1" applyFill="1" applyBorder="1" applyProtection="1">
      <protection locked="0"/>
    </xf>
    <xf numFmtId="170" fontId="46" fillId="28" borderId="254" xfId="177" applyNumberFormat="1" applyFont="1" applyFill="1" applyBorder="1"/>
    <xf numFmtId="0" fontId="115" fillId="34" borderId="80" xfId="0" quotePrefix="1" applyFont="1" applyFill="1" applyBorder="1" applyProtection="1"/>
    <xf numFmtId="170" fontId="46" fillId="28" borderId="400" xfId="177" applyNumberFormat="1" applyFont="1" applyFill="1" applyBorder="1"/>
    <xf numFmtId="170" fontId="46" fillId="34" borderId="400" xfId="177" applyNumberFormat="1" applyFont="1" applyFill="1" applyBorder="1" applyAlignment="1" applyProtection="1">
      <alignment horizontal="center" vertical="center" wrapText="1"/>
    </xf>
    <xf numFmtId="170" fontId="46" fillId="34" borderId="410" xfId="177" applyNumberFormat="1" applyFont="1" applyFill="1" applyBorder="1" applyProtection="1">
      <protection locked="0"/>
    </xf>
    <xf numFmtId="0" fontId="62" fillId="39" borderId="190" xfId="0" applyFont="1" applyFill="1" applyBorder="1" applyAlignment="1" applyProtection="1">
      <alignment horizontal="center" wrapText="1"/>
      <protection locked="0"/>
    </xf>
    <xf numFmtId="0" fontId="46" fillId="0" borderId="0" xfId="0" applyFont="1"/>
    <xf numFmtId="0" fontId="46" fillId="0" borderId="0" xfId="0" applyFont="1" applyBorder="1"/>
    <xf numFmtId="170" fontId="46" fillId="33" borderId="400" xfId="177" applyNumberFormat="1" applyFont="1" applyFill="1" applyBorder="1"/>
    <xf numFmtId="0" fontId="46" fillId="0" borderId="400" xfId="0" applyFont="1" applyFill="1" applyBorder="1"/>
    <xf numFmtId="0" fontId="46" fillId="34" borderId="410" xfId="0" applyFont="1" applyFill="1" applyBorder="1"/>
    <xf numFmtId="0" fontId="46" fillId="0" borderId="400" xfId="0" applyFont="1" applyFill="1" applyBorder="1" applyProtection="1">
      <protection locked="0"/>
    </xf>
    <xf numFmtId="0" fontId="46" fillId="0" borderId="226" xfId="0" applyFont="1" applyFill="1" applyBorder="1"/>
    <xf numFmtId="0" fontId="46" fillId="34" borderId="226" xfId="0" applyFont="1" applyFill="1" applyBorder="1"/>
    <xf numFmtId="0" fontId="46" fillId="0" borderId="117" xfId="0" applyFont="1" applyFill="1" applyBorder="1"/>
    <xf numFmtId="0" fontId="46" fillId="0" borderId="261" xfId="0" applyFont="1" applyBorder="1" applyProtection="1">
      <protection locked="0"/>
    </xf>
    <xf numFmtId="0" fontId="46" fillId="26" borderId="0" xfId="0" applyFont="1" applyFill="1"/>
    <xf numFmtId="0" fontId="46" fillId="0" borderId="10" xfId="0" applyFont="1" applyFill="1" applyBorder="1"/>
    <xf numFmtId="0" fontId="46" fillId="0" borderId="2" xfId="0" applyFont="1" applyFill="1" applyBorder="1"/>
    <xf numFmtId="0" fontId="46" fillId="0" borderId="226" xfId="0" applyFont="1" applyBorder="1"/>
    <xf numFmtId="0" fontId="46" fillId="0" borderId="410" xfId="0" applyFont="1" applyBorder="1"/>
    <xf numFmtId="0" fontId="62" fillId="39" borderId="190" xfId="0" applyFont="1" applyFill="1" applyBorder="1" applyAlignment="1" applyProtection="1">
      <alignment horizontal="center" vertical="center" wrapText="1"/>
      <protection locked="0"/>
    </xf>
    <xf numFmtId="3" fontId="14" fillId="34" borderId="393" xfId="0" quotePrefix="1" applyNumberFormat="1" applyFont="1" applyFill="1" applyBorder="1" applyAlignment="1" applyProtection="1">
      <alignment horizontal="center"/>
    </xf>
    <xf numFmtId="3" fontId="14" fillId="34" borderId="227" xfId="0" quotePrefix="1" applyNumberFormat="1" applyFont="1" applyFill="1" applyBorder="1" applyAlignment="1" applyProtection="1">
      <alignment horizontal="center"/>
    </xf>
    <xf numFmtId="170" fontId="14" fillId="34" borderId="271" xfId="177" quotePrefix="1" applyNumberFormat="1" applyFont="1" applyFill="1" applyBorder="1" applyAlignment="1" applyProtection="1">
      <alignment horizontal="center"/>
    </xf>
    <xf numFmtId="0" fontId="62" fillId="34" borderId="0" xfId="0" applyFont="1" applyFill="1" applyBorder="1" applyAlignment="1" applyProtection="1">
      <alignment horizontal="center"/>
    </xf>
    <xf numFmtId="170" fontId="74" fillId="34" borderId="227" xfId="177" applyNumberFormat="1" applyFont="1" applyFill="1" applyBorder="1" applyAlignment="1" applyProtection="1">
      <alignment horizontal="center"/>
    </xf>
    <xf numFmtId="0" fontId="74" fillId="0" borderId="413" xfId="0" applyFont="1" applyFill="1" applyBorder="1" applyProtection="1">
      <protection locked="0"/>
    </xf>
    <xf numFmtId="0" fontId="74" fillId="0" borderId="413" xfId="0" applyFont="1" applyFill="1" applyBorder="1" applyAlignment="1" applyProtection="1">
      <alignment horizontal="center"/>
      <protection locked="0"/>
    </xf>
    <xf numFmtId="166" fontId="62" fillId="34" borderId="0" xfId="15" applyFont="1" applyFill="1" applyAlignment="1" applyProtection="1">
      <alignment horizontal="center"/>
    </xf>
    <xf numFmtId="170" fontId="46" fillId="35" borderId="384" xfId="177" applyNumberFormat="1" applyFont="1" applyFill="1" applyBorder="1" applyProtection="1"/>
    <xf numFmtId="170" fontId="46" fillId="28" borderId="384" xfId="177" applyNumberFormat="1" applyFont="1" applyFill="1" applyBorder="1" applyProtection="1"/>
    <xf numFmtId="170" fontId="46" fillId="28" borderId="414" xfId="177" applyNumberFormat="1" applyFont="1" applyFill="1" applyBorder="1" applyProtection="1"/>
    <xf numFmtId="170" fontId="46" fillId="35" borderId="257" xfId="177" applyNumberFormat="1" applyFont="1" applyFill="1" applyBorder="1" applyProtection="1"/>
    <xf numFmtId="170" fontId="46" fillId="0" borderId="265" xfId="177" applyNumberFormat="1" applyFont="1" applyFill="1" applyBorder="1" applyProtection="1">
      <protection locked="0"/>
    </xf>
    <xf numFmtId="170" fontId="46" fillId="28" borderId="412" xfId="177" applyNumberFormat="1" applyFont="1" applyFill="1" applyBorder="1" applyProtection="1"/>
    <xf numFmtId="170" fontId="46" fillId="34" borderId="287" xfId="245" applyNumberFormat="1" applyFont="1" applyFill="1" applyBorder="1" applyAlignment="1" applyProtection="1">
      <alignment horizontal="right"/>
    </xf>
    <xf numFmtId="166" fontId="118" fillId="34" borderId="0" xfId="179" quotePrefix="1" applyNumberFormat="1" applyFont="1" applyFill="1" applyAlignment="1" applyProtection="1">
      <alignment horizontal="center"/>
    </xf>
    <xf numFmtId="170" fontId="46" fillId="0" borderId="287" xfId="176" applyNumberFormat="1" applyFont="1" applyFill="1" applyBorder="1" applyAlignment="1" applyProtection="1">
      <alignment horizontal="center" vertical="center" wrapText="1"/>
      <protection locked="0"/>
    </xf>
    <xf numFmtId="0" fontId="66" fillId="34" borderId="0" xfId="0" applyNumberFormat="1" applyFont="1" applyFill="1" applyAlignment="1" applyProtection="1">
      <alignment horizontal="center"/>
    </xf>
    <xf numFmtId="0" fontId="74" fillId="34" borderId="416" xfId="0" applyNumberFormat="1" applyFont="1" applyFill="1" applyBorder="1" applyProtection="1"/>
    <xf numFmtId="0" fontId="74" fillId="34" borderId="416" xfId="180" applyNumberFormat="1" applyFont="1" applyFill="1" applyBorder="1" applyAlignment="1" applyProtection="1">
      <alignment horizontal="center"/>
    </xf>
    <xf numFmtId="0" fontId="74" fillId="34" borderId="416" xfId="180" applyNumberFormat="1" applyFont="1" applyFill="1" applyBorder="1" applyProtection="1"/>
    <xf numFmtId="0" fontId="0" fillId="34" borderId="98" xfId="0" applyFill="1" applyBorder="1" applyAlignment="1">
      <alignment horizontal="center"/>
    </xf>
    <xf numFmtId="0" fontId="23" fillId="34" borderId="0" xfId="0" applyFont="1" applyFill="1" applyBorder="1" applyAlignment="1" applyProtection="1"/>
    <xf numFmtId="0" fontId="74" fillId="34" borderId="0" xfId="0" applyNumberFormat="1" applyFont="1" applyFill="1" applyBorder="1" applyAlignment="1" applyProtection="1">
      <alignment horizontal="center"/>
    </xf>
    <xf numFmtId="0" fontId="0" fillId="34" borderId="0" xfId="0" applyFill="1" applyBorder="1" applyAlignment="1"/>
    <xf numFmtId="0" fontId="74" fillId="34" borderId="0" xfId="180" applyNumberFormat="1" applyFont="1" applyFill="1" applyBorder="1" applyProtection="1">
      <protection locked="0"/>
    </xf>
    <xf numFmtId="0" fontId="74" fillId="34" borderId="0" xfId="0" applyNumberFormat="1" applyFont="1" applyFill="1" applyBorder="1" applyProtection="1">
      <protection locked="0"/>
    </xf>
    <xf numFmtId="179" fontId="66" fillId="34" borderId="0" xfId="180" applyNumberFormat="1" applyFont="1" applyFill="1" applyBorder="1" applyAlignment="1" applyProtection="1">
      <alignment horizontal="center"/>
      <protection locked="0"/>
    </xf>
    <xf numFmtId="0" fontId="0" fillId="34" borderId="0" xfId="0" applyNumberFormat="1" applyFill="1" applyProtection="1"/>
    <xf numFmtId="0" fontId="74" fillId="0" borderId="419" xfId="180" applyNumberFormat="1" applyFont="1" applyFill="1" applyBorder="1" applyProtection="1">
      <protection locked="0"/>
    </xf>
    <xf numFmtId="0" fontId="0" fillId="34" borderId="416" xfId="0" applyFill="1" applyBorder="1" applyAlignment="1" applyProtection="1">
      <protection locked="0"/>
    </xf>
    <xf numFmtId="0" fontId="66" fillId="39" borderId="120" xfId="0" quotePrefix="1" applyFont="1" applyFill="1" applyBorder="1" applyAlignment="1" applyProtection="1">
      <alignment horizontal="center"/>
      <protection locked="0"/>
    </xf>
    <xf numFmtId="0" fontId="66" fillId="39" borderId="120" xfId="0" applyFont="1" applyFill="1" applyBorder="1" applyAlignment="1" applyProtection="1">
      <alignment horizontal="center"/>
      <protection locked="0"/>
    </xf>
    <xf numFmtId="0" fontId="66" fillId="39" borderId="190" xfId="0" applyFont="1" applyFill="1" applyBorder="1" applyAlignment="1" applyProtection="1">
      <alignment horizontal="center"/>
    </xf>
    <xf numFmtId="0" fontId="66" fillId="39" borderId="49" xfId="0" applyFont="1" applyFill="1" applyBorder="1" applyAlignment="1" applyProtection="1">
      <alignment horizontal="center"/>
    </xf>
    <xf numFmtId="0" fontId="66" fillId="39" borderId="43" xfId="0" applyFont="1" applyFill="1" applyBorder="1" applyAlignment="1" applyProtection="1">
      <alignment horizontal="center"/>
      <protection locked="0"/>
    </xf>
    <xf numFmtId="0" fontId="74" fillId="34" borderId="413" xfId="175" quotePrefix="1" applyFont="1" applyFill="1" applyBorder="1" applyProtection="1"/>
    <xf numFmtId="0" fontId="74" fillId="0" borderId="422" xfId="175" applyFont="1" applyFill="1" applyBorder="1" applyAlignment="1" applyProtection="1">
      <alignment wrapText="1"/>
      <protection locked="0"/>
    </xf>
    <xf numFmtId="170" fontId="74" fillId="34" borderId="413" xfId="177" applyNumberFormat="1" applyFont="1" applyFill="1" applyBorder="1" applyAlignment="1" applyProtection="1">
      <alignment horizontal="center" wrapText="1"/>
    </xf>
    <xf numFmtId="0" fontId="74" fillId="34" borderId="424" xfId="0" applyFont="1" applyFill="1" applyBorder="1" applyAlignment="1" applyProtection="1">
      <alignment horizontal="left" vertical="center"/>
    </xf>
    <xf numFmtId="0" fontId="74" fillId="0" borderId="414" xfId="244" applyFont="1" applyFill="1" applyBorder="1" applyProtection="1">
      <protection locked="0"/>
    </xf>
    <xf numFmtId="0" fontId="74" fillId="34" borderId="426" xfId="0" quotePrefix="1" applyFont="1" applyFill="1" applyBorder="1" applyProtection="1"/>
    <xf numFmtId="0" fontId="74" fillId="34" borderId="421" xfId="244" applyFont="1" applyFill="1" applyBorder="1" applyProtection="1">
      <protection locked="0"/>
    </xf>
    <xf numFmtId="0" fontId="74" fillId="34" borderId="244" xfId="0" applyFont="1" applyFill="1" applyBorder="1" applyProtection="1"/>
    <xf numFmtId="0" fontId="74" fillId="0" borderId="410" xfId="244" applyFont="1" applyFill="1" applyBorder="1" applyProtection="1">
      <protection locked="0"/>
    </xf>
    <xf numFmtId="170" fontId="74" fillId="34" borderId="328" xfId="177" applyNumberFormat="1" applyFont="1" applyFill="1" applyBorder="1" applyProtection="1"/>
    <xf numFmtId="170" fontId="74" fillId="34" borderId="386" xfId="177" applyNumberFormat="1" applyFont="1" applyFill="1" applyBorder="1" applyProtection="1"/>
    <xf numFmtId="0" fontId="66" fillId="34" borderId="321" xfId="0" applyFont="1" applyFill="1" applyBorder="1" applyAlignment="1" applyProtection="1">
      <alignment horizontal="left"/>
    </xf>
    <xf numFmtId="0" fontId="66" fillId="34" borderId="0" xfId="0" quotePrefix="1" applyFont="1" applyFill="1" applyBorder="1" applyProtection="1"/>
    <xf numFmtId="0" fontId="74" fillId="34" borderId="425" xfId="0" applyFont="1" applyFill="1" applyBorder="1" applyAlignment="1" applyProtection="1">
      <alignment horizontal="left"/>
    </xf>
    <xf numFmtId="170" fontId="74" fillId="0" borderId="427" xfId="177" applyNumberFormat="1" applyFont="1" applyFill="1" applyBorder="1" applyProtection="1">
      <protection locked="0"/>
    </xf>
    <xf numFmtId="170" fontId="74" fillId="33" borderId="100" xfId="177" applyNumberFormat="1" applyFont="1" applyFill="1" applyBorder="1" applyProtection="1"/>
    <xf numFmtId="0" fontId="94" fillId="34" borderId="13" xfId="0" applyFont="1" applyFill="1" applyBorder="1" applyProtection="1"/>
    <xf numFmtId="0" fontId="94" fillId="34" borderId="98" xfId="0" applyFont="1" applyFill="1" applyBorder="1" applyProtection="1"/>
    <xf numFmtId="170" fontId="74" fillId="0" borderId="426" xfId="177" applyNumberFormat="1" applyFont="1" applyFill="1" applyBorder="1" applyProtection="1">
      <protection locked="0"/>
    </xf>
    <xf numFmtId="170" fontId="74" fillId="0" borderId="394" xfId="177" applyNumberFormat="1" applyFont="1" applyFill="1" applyBorder="1" applyProtection="1">
      <protection locked="0"/>
    </xf>
    <xf numFmtId="0" fontId="103" fillId="26" borderId="410" xfId="0" applyFont="1" applyFill="1" applyBorder="1" applyAlignment="1" applyProtection="1">
      <alignment wrapText="1"/>
    </xf>
    <xf numFmtId="170" fontId="46" fillId="33" borderId="359" xfId="177" applyNumberFormat="1" applyFont="1" applyFill="1" applyBorder="1" applyAlignment="1" applyProtection="1">
      <alignment horizontal="right"/>
    </xf>
    <xf numFmtId="170" fontId="46" fillId="33" borderId="359" xfId="177" applyNumberFormat="1" applyFont="1" applyFill="1" applyBorder="1" applyAlignment="1" applyProtection="1">
      <alignment horizontal="right"/>
      <protection locked="0"/>
    </xf>
    <xf numFmtId="170" fontId="46" fillId="34" borderId="359" xfId="177" applyNumberFormat="1" applyFont="1" applyFill="1" applyBorder="1" applyAlignment="1" applyProtection="1">
      <alignment horizontal="right"/>
    </xf>
    <xf numFmtId="170" fontId="46" fillId="34" borderId="314" xfId="177" applyNumberFormat="1" applyFont="1" applyFill="1" applyBorder="1" applyAlignment="1" applyProtection="1">
      <alignment horizontal="right"/>
    </xf>
    <xf numFmtId="170" fontId="46" fillId="35" borderId="323" xfId="177" applyNumberFormat="1" applyFont="1" applyFill="1" applyBorder="1" applyAlignment="1" applyProtection="1">
      <alignment horizontal="right"/>
    </xf>
    <xf numFmtId="170" fontId="46" fillId="33" borderId="421" xfId="177" applyNumberFormat="1" applyFont="1" applyFill="1" applyBorder="1" applyAlignment="1" applyProtection="1">
      <alignment horizontal="right"/>
    </xf>
    <xf numFmtId="170" fontId="46" fillId="0" borderId="421" xfId="177" applyNumberFormat="1" applyFont="1" applyFill="1" applyBorder="1" applyAlignment="1" applyProtection="1">
      <alignment horizontal="right"/>
      <protection locked="0"/>
    </xf>
    <xf numFmtId="170" fontId="46" fillId="33" borderId="257" xfId="177" applyNumberFormat="1" applyFont="1" applyFill="1" applyBorder="1" applyAlignment="1" applyProtection="1">
      <alignment horizontal="right"/>
    </xf>
    <xf numFmtId="170" fontId="46" fillId="0" borderId="429" xfId="177" applyNumberFormat="1" applyFont="1" applyFill="1" applyBorder="1" applyAlignment="1" applyProtection="1">
      <alignment horizontal="right"/>
      <protection locked="0"/>
    </xf>
    <xf numFmtId="170" fontId="46" fillId="0" borderId="265" xfId="177" applyNumberFormat="1" applyFont="1" applyFill="1" applyBorder="1" applyAlignment="1" applyProtection="1">
      <alignment horizontal="right"/>
      <protection locked="0"/>
    </xf>
    <xf numFmtId="0" fontId="74" fillId="34" borderId="250" xfId="175" applyFont="1" applyFill="1" applyBorder="1" applyProtection="1">
      <protection locked="0"/>
    </xf>
    <xf numFmtId="0" fontId="74" fillId="34" borderId="272" xfId="175" applyFont="1" applyFill="1" applyBorder="1" applyProtection="1"/>
    <xf numFmtId="0" fontId="115" fillId="34" borderId="160" xfId="0" applyFont="1" applyFill="1" applyBorder="1" applyAlignment="1" applyProtection="1">
      <alignment horizontal="left" vertical="center"/>
    </xf>
    <xf numFmtId="0" fontId="66" fillId="0" borderId="410" xfId="0" applyFont="1" applyFill="1" applyBorder="1" applyAlignment="1" applyProtection="1">
      <alignment horizontal="center" vertical="center"/>
    </xf>
    <xf numFmtId="170" fontId="62" fillId="34" borderId="410" xfId="177" applyNumberFormat="1" applyFont="1" applyFill="1" applyBorder="1" applyAlignment="1" applyProtection="1">
      <alignment horizontal="right" wrapText="1"/>
      <protection locked="0"/>
    </xf>
    <xf numFmtId="170" fontId="46" fillId="34" borderId="410" xfId="177" applyNumberFormat="1" applyFont="1" applyFill="1" applyBorder="1" applyAlignment="1" applyProtection="1">
      <alignment horizontal="right"/>
    </xf>
    <xf numFmtId="0" fontId="66" fillId="26" borderId="62" xfId="0" applyFont="1" applyFill="1" applyBorder="1" applyProtection="1"/>
    <xf numFmtId="38" fontId="46" fillId="0" borderId="384" xfId="0" applyNumberFormat="1" applyFont="1" applyFill="1" applyBorder="1" applyProtection="1">
      <protection locked="0"/>
    </xf>
    <xf numFmtId="170" fontId="46" fillId="34" borderId="52" xfId="177" applyNumberFormat="1" applyFont="1" applyFill="1" applyBorder="1"/>
    <xf numFmtId="0" fontId="66" fillId="39" borderId="120" xfId="0" applyFont="1" applyFill="1" applyBorder="1" applyAlignment="1" applyProtection="1">
      <alignment horizontal="center" wrapText="1"/>
      <protection locked="0"/>
    </xf>
    <xf numFmtId="3" fontId="24" fillId="39" borderId="121" xfId="0" applyNumberFormat="1" applyFont="1" applyFill="1" applyBorder="1" applyAlignment="1" applyProtection="1">
      <alignment horizontal="center"/>
      <protection locked="0"/>
    </xf>
    <xf numFmtId="0" fontId="66" fillId="26" borderId="127" xfId="0" applyFont="1" applyFill="1" applyBorder="1" applyProtection="1"/>
    <xf numFmtId="0" fontId="66" fillId="34" borderId="49" xfId="175" applyFont="1" applyFill="1" applyBorder="1" applyAlignment="1" applyProtection="1">
      <alignment horizontal="left"/>
    </xf>
    <xf numFmtId="0" fontId="74" fillId="34" borderId="6" xfId="175" applyFont="1" applyFill="1" applyBorder="1" applyAlignment="1" applyProtection="1">
      <alignment wrapText="1"/>
    </xf>
    <xf numFmtId="0" fontId="74" fillId="34" borderId="421" xfId="175" applyFont="1" applyFill="1" applyBorder="1" applyProtection="1"/>
    <xf numFmtId="0" fontId="74" fillId="34" borderId="413" xfId="175" applyFont="1" applyFill="1" applyBorder="1" applyAlignment="1" applyProtection="1">
      <alignment wrapText="1"/>
    </xf>
    <xf numFmtId="0" fontId="74" fillId="34" borderId="413" xfId="175" applyFont="1" applyFill="1" applyBorder="1" applyProtection="1"/>
    <xf numFmtId="0" fontId="74" fillId="34" borderId="413" xfId="0" applyFont="1" applyFill="1" applyBorder="1" applyProtection="1"/>
    <xf numFmtId="0" fontId="74" fillId="34" borderId="413" xfId="175" applyFont="1" applyFill="1" applyBorder="1" applyProtection="1">
      <protection locked="0"/>
    </xf>
    <xf numFmtId="0" fontId="74" fillId="34" borderId="257" xfId="175" applyFont="1" applyFill="1" applyBorder="1" applyProtection="1"/>
    <xf numFmtId="0" fontId="62" fillId="0" borderId="421" xfId="175" applyFont="1" applyFill="1" applyBorder="1" applyProtection="1">
      <protection locked="0"/>
    </xf>
    <xf numFmtId="0" fontId="46" fillId="0" borderId="413" xfId="175" applyFont="1" applyFill="1" applyBorder="1" applyAlignment="1" applyProtection="1">
      <alignment wrapText="1"/>
      <protection locked="0"/>
    </xf>
    <xf numFmtId="0" fontId="46" fillId="0" borderId="413" xfId="175" applyFont="1" applyFill="1" applyBorder="1" applyProtection="1">
      <protection locked="0"/>
    </xf>
    <xf numFmtId="0" fontId="46" fillId="0" borderId="413" xfId="175" applyFont="1" applyFill="1" applyBorder="1" applyAlignment="1" applyProtection="1">
      <alignment horizontal="left" indent="1"/>
      <protection locked="0"/>
    </xf>
    <xf numFmtId="0" fontId="46" fillId="0" borderId="430" xfId="175" applyFont="1" applyFill="1" applyBorder="1" applyAlignment="1" applyProtection="1">
      <alignment horizontal="left" indent="1"/>
      <protection locked="0"/>
    </xf>
    <xf numFmtId="0" fontId="62" fillId="0" borderId="420" xfId="0" applyFont="1" applyFill="1" applyBorder="1" applyProtection="1"/>
    <xf numFmtId="0" fontId="74" fillId="34" borderId="413" xfId="175" applyFont="1" applyFill="1" applyBorder="1" applyAlignment="1" applyProtection="1">
      <alignment horizontal="left"/>
    </xf>
    <xf numFmtId="0" fontId="62" fillId="0" borderId="413" xfId="175" applyFont="1" applyFill="1" applyBorder="1" applyAlignment="1" applyProtection="1">
      <alignment horizontal="left"/>
      <protection locked="0"/>
    </xf>
    <xf numFmtId="170" fontId="46" fillId="35" borderId="413" xfId="177" applyNumberFormat="1" applyFont="1" applyFill="1" applyBorder="1" applyAlignment="1" applyProtection="1">
      <alignment horizontal="right"/>
      <protection locked="0"/>
    </xf>
    <xf numFmtId="170" fontId="46" fillId="35" borderId="423" xfId="177" applyNumberFormat="1" applyFont="1" applyFill="1" applyBorder="1" applyAlignment="1" applyProtection="1">
      <alignment horizontal="right"/>
      <protection locked="0"/>
    </xf>
    <xf numFmtId="0" fontId="74" fillId="34" borderId="413" xfId="175" quotePrefix="1" applyFont="1" applyFill="1" applyBorder="1" applyAlignment="1" applyProtection="1">
      <alignment horizontal="left"/>
    </xf>
    <xf numFmtId="170" fontId="46" fillId="0" borderId="413" xfId="177" applyNumberFormat="1" applyFont="1" applyFill="1" applyBorder="1" applyAlignment="1" applyProtection="1">
      <alignment horizontal="right"/>
      <protection locked="0"/>
    </xf>
    <xf numFmtId="170" fontId="46" fillId="0" borderId="413" xfId="177" applyNumberFormat="1" applyFont="1" applyFill="1" applyBorder="1" applyAlignment="1" applyProtection="1">
      <alignment horizontal="left"/>
      <protection locked="0"/>
    </xf>
    <xf numFmtId="170" fontId="46" fillId="35" borderId="413" xfId="177" applyNumberFormat="1" applyFont="1" applyFill="1" applyBorder="1" applyAlignment="1" applyProtection="1"/>
    <xf numFmtId="170" fontId="46" fillId="0" borderId="423" xfId="177" applyNumberFormat="1" applyFont="1" applyFill="1" applyBorder="1" applyAlignment="1" applyProtection="1">
      <protection locked="0"/>
    </xf>
    <xf numFmtId="170" fontId="46" fillId="34" borderId="413" xfId="177" applyNumberFormat="1" applyFont="1" applyFill="1" applyBorder="1" applyAlignment="1" applyProtection="1">
      <alignment horizontal="right"/>
    </xf>
    <xf numFmtId="170" fontId="46" fillId="34" borderId="413" xfId="177" applyNumberFormat="1" applyFont="1" applyFill="1" applyBorder="1" applyAlignment="1" applyProtection="1">
      <alignment horizontal="left"/>
    </xf>
    <xf numFmtId="170" fontId="46" fillId="34" borderId="423" xfId="177" applyNumberFormat="1" applyFont="1" applyFill="1" applyBorder="1" applyAlignment="1" applyProtection="1">
      <alignment horizontal="left"/>
    </xf>
    <xf numFmtId="170" fontId="46" fillId="34" borderId="413" xfId="177" applyNumberFormat="1" applyFont="1" applyFill="1" applyBorder="1" applyAlignment="1" applyProtection="1">
      <alignment wrapText="1"/>
    </xf>
    <xf numFmtId="170" fontId="46" fillId="0" borderId="413" xfId="177" applyNumberFormat="1" applyFont="1" applyFill="1" applyBorder="1" applyAlignment="1" applyProtection="1">
      <alignment wrapText="1"/>
      <protection locked="0"/>
    </xf>
    <xf numFmtId="170" fontId="46" fillId="0" borderId="423" xfId="177" applyNumberFormat="1" applyFont="1" applyFill="1" applyBorder="1" applyProtection="1">
      <protection locked="0"/>
    </xf>
    <xf numFmtId="170" fontId="46" fillId="0" borderId="413" xfId="177" applyNumberFormat="1" applyFont="1" applyFill="1" applyBorder="1" applyProtection="1">
      <protection locked="0"/>
    </xf>
    <xf numFmtId="170" fontId="46" fillId="34" borderId="423" xfId="177" applyNumberFormat="1" applyFont="1" applyFill="1" applyBorder="1" applyProtection="1"/>
    <xf numFmtId="0" fontId="46" fillId="0" borderId="422" xfId="175" applyFont="1" applyFill="1" applyBorder="1" applyProtection="1">
      <protection locked="0"/>
    </xf>
    <xf numFmtId="170" fontId="46" fillId="0" borderId="422" xfId="177" applyNumberFormat="1" applyFont="1" applyFill="1" applyBorder="1" applyAlignment="1" applyProtection="1">
      <alignment horizontal="right"/>
      <protection locked="0"/>
    </xf>
    <xf numFmtId="170" fontId="46" fillId="0" borderId="422" xfId="177" applyNumberFormat="1" applyFont="1" applyFill="1" applyBorder="1" applyProtection="1">
      <protection locked="0"/>
    </xf>
    <xf numFmtId="170" fontId="46" fillId="34" borderId="422" xfId="177" applyNumberFormat="1" applyFont="1" applyFill="1" applyBorder="1" applyAlignment="1" applyProtection="1">
      <alignment horizontal="right"/>
    </xf>
    <xf numFmtId="170" fontId="46" fillId="35" borderId="423" xfId="177" applyNumberFormat="1" applyFont="1" applyFill="1" applyBorder="1" applyProtection="1"/>
    <xf numFmtId="0" fontId="46" fillId="34" borderId="257" xfId="175" applyFont="1" applyFill="1" applyBorder="1" applyProtection="1"/>
    <xf numFmtId="0" fontId="46" fillId="0" borderId="257" xfId="175" applyFont="1" applyFill="1" applyBorder="1" applyProtection="1">
      <protection locked="0"/>
    </xf>
    <xf numFmtId="0" fontId="62" fillId="26" borderId="410" xfId="0" applyFont="1" applyFill="1" applyBorder="1" applyProtection="1"/>
    <xf numFmtId="0" fontId="81" fillId="26" borderId="384" xfId="0" quotePrefix="1" applyFont="1" applyFill="1" applyBorder="1" applyProtection="1"/>
    <xf numFmtId="0" fontId="62" fillId="26" borderId="227" xfId="0" applyFont="1" applyFill="1" applyBorder="1" applyProtection="1"/>
    <xf numFmtId="170" fontId="62" fillId="34" borderId="421" xfId="177" applyNumberFormat="1" applyFont="1" applyFill="1" applyBorder="1" applyAlignment="1" applyProtection="1">
      <alignment horizontal="right" wrapText="1"/>
      <protection locked="0"/>
    </xf>
    <xf numFmtId="170" fontId="46" fillId="34" borderId="421" xfId="177" quotePrefix="1" applyNumberFormat="1" applyFont="1" applyFill="1" applyBorder="1" applyAlignment="1" applyProtection="1">
      <alignment horizontal="right"/>
      <protection locked="0"/>
    </xf>
    <xf numFmtId="43" fontId="46" fillId="34" borderId="421" xfId="177" quotePrefix="1" applyNumberFormat="1" applyFont="1" applyFill="1" applyBorder="1" applyAlignment="1" applyProtection="1">
      <alignment horizontal="right"/>
    </xf>
    <xf numFmtId="170" fontId="46" fillId="34" borderId="421" xfId="177" applyNumberFormat="1" applyFont="1" applyFill="1" applyBorder="1" applyAlignment="1" applyProtection="1">
      <alignment horizontal="right"/>
    </xf>
    <xf numFmtId="170" fontId="46" fillId="34" borderId="431" xfId="177" quotePrefix="1" applyNumberFormat="1" applyFont="1" applyFill="1" applyBorder="1" applyAlignment="1" applyProtection="1">
      <alignment horizontal="right"/>
      <protection locked="0"/>
    </xf>
    <xf numFmtId="0" fontId="66" fillId="0" borderId="432" xfId="0" applyFont="1" applyFill="1" applyBorder="1" applyAlignment="1" applyProtection="1">
      <alignment horizontal="left"/>
      <protection locked="0"/>
    </xf>
    <xf numFmtId="49" fontId="74" fillId="0" borderId="421" xfId="0" applyNumberFormat="1" applyFont="1" applyFill="1" applyBorder="1" applyAlignment="1" applyProtection="1">
      <alignment horizontal="center"/>
      <protection locked="0"/>
    </xf>
    <xf numFmtId="0" fontId="46" fillId="0" borderId="77" xfId="0" applyFont="1" applyFill="1" applyBorder="1" applyAlignment="1" applyProtection="1">
      <alignment horizontal="left"/>
      <protection locked="0"/>
    </xf>
    <xf numFmtId="49" fontId="46" fillId="0" borderId="413" xfId="0" applyNumberFormat="1" applyFont="1" applyFill="1" applyBorder="1" applyAlignment="1" applyProtection="1">
      <alignment horizontal="center"/>
      <protection locked="0"/>
    </xf>
    <xf numFmtId="170" fontId="46" fillId="0" borderId="413" xfId="177" applyNumberFormat="1" applyFont="1" applyFill="1" applyBorder="1" applyAlignment="1" applyProtection="1">
      <alignment horizontal="center"/>
      <protection locked="0"/>
    </xf>
    <xf numFmtId="0" fontId="66" fillId="26" borderId="77" xfId="0" applyFont="1" applyFill="1" applyBorder="1" applyAlignment="1" applyProtection="1">
      <alignment horizontal="left" wrapText="1"/>
    </xf>
    <xf numFmtId="0" fontId="66" fillId="26" borderId="413" xfId="0" applyFont="1" applyFill="1" applyBorder="1" applyAlignment="1" applyProtection="1">
      <alignment horizontal="center" wrapText="1"/>
    </xf>
    <xf numFmtId="170" fontId="74" fillId="35" borderId="413" xfId="177" applyNumberFormat="1" applyFont="1" applyFill="1" applyBorder="1" applyProtection="1"/>
    <xf numFmtId="170" fontId="90" fillId="35" borderId="413" xfId="177" applyNumberFormat="1" applyFont="1" applyFill="1" applyBorder="1" applyProtection="1"/>
    <xf numFmtId="0" fontId="66" fillId="0" borderId="77" xfId="0" applyFont="1" applyFill="1" applyBorder="1" applyAlignment="1" applyProtection="1">
      <alignment horizontal="left"/>
    </xf>
    <xf numFmtId="49" fontId="74" fillId="0" borderId="413" xfId="0" applyNumberFormat="1" applyFont="1" applyFill="1" applyBorder="1" applyAlignment="1" applyProtection="1">
      <alignment horizontal="center"/>
      <protection locked="0"/>
    </xf>
    <xf numFmtId="170" fontId="74" fillId="0" borderId="413" xfId="177" applyNumberFormat="1" applyFont="1" applyFill="1" applyBorder="1" applyAlignment="1" applyProtection="1">
      <alignment horizontal="center"/>
      <protection locked="0"/>
    </xf>
    <xf numFmtId="170" fontId="91" fillId="28" borderId="413" xfId="177" applyNumberFormat="1" applyFont="1" applyFill="1" applyBorder="1" applyProtection="1"/>
    <xf numFmtId="0" fontId="46" fillId="0" borderId="67" xfId="0" applyFont="1" applyFill="1" applyBorder="1" applyAlignment="1" applyProtection="1">
      <alignment horizontal="left"/>
      <protection locked="0"/>
    </xf>
    <xf numFmtId="0" fontId="46" fillId="0" borderId="67" xfId="0" applyFont="1" applyFill="1" applyBorder="1" applyProtection="1">
      <protection locked="0"/>
    </xf>
    <xf numFmtId="0" fontId="0" fillId="0" borderId="329" xfId="0" applyFont="1" applyFill="1" applyBorder="1" applyAlignment="1" applyProtection="1">
      <alignment horizontal="left"/>
      <protection locked="0"/>
    </xf>
    <xf numFmtId="49" fontId="46" fillId="0" borderId="257" xfId="0" applyNumberFormat="1" applyFont="1" applyFill="1" applyBorder="1" applyAlignment="1" applyProtection="1">
      <alignment horizontal="center"/>
      <protection locked="0"/>
    </xf>
    <xf numFmtId="170" fontId="46" fillId="0" borderId="257" xfId="177" applyNumberFormat="1" applyFont="1" applyFill="1" applyBorder="1" applyAlignment="1" applyProtection="1">
      <alignment horizontal="center"/>
      <protection locked="0"/>
    </xf>
    <xf numFmtId="166" fontId="46" fillId="34" borderId="420" xfId="15" applyFont="1" applyFill="1" applyBorder="1" applyAlignment="1" applyProtection="1">
      <alignment horizontal="left" indent="1"/>
    </xf>
    <xf numFmtId="10" fontId="46" fillId="34" borderId="420" xfId="102" applyNumberFormat="1" applyFont="1" applyFill="1" applyBorder="1" applyProtection="1"/>
    <xf numFmtId="170" fontId="46" fillId="0" borderId="420" xfId="176" applyNumberFormat="1" applyFont="1" applyBorder="1" applyProtection="1">
      <protection locked="0"/>
    </xf>
    <xf numFmtId="170" fontId="46" fillId="33" borderId="420" xfId="176" applyNumberFormat="1" applyFont="1" applyFill="1" applyBorder="1" applyProtection="1"/>
    <xf numFmtId="170" fontId="46" fillId="0" borderId="433" xfId="177" applyNumberFormat="1" applyFont="1" applyFill="1" applyBorder="1" applyAlignment="1" applyProtection="1">
      <alignment horizontal="right" vertical="center" wrapText="1"/>
      <protection locked="0"/>
    </xf>
    <xf numFmtId="0" fontId="62" fillId="26" borderId="423" xfId="0" applyFont="1" applyFill="1" applyBorder="1" applyAlignment="1" applyProtection="1">
      <alignment horizontal="center" vertical="center" wrapText="1"/>
    </xf>
    <xf numFmtId="0" fontId="62" fillId="26" borderId="423" xfId="0" applyFont="1" applyFill="1" applyBorder="1" applyProtection="1"/>
    <xf numFmtId="170" fontId="62" fillId="0" borderId="423" xfId="177" applyNumberFormat="1" applyFont="1" applyFill="1" applyBorder="1" applyProtection="1">
      <protection locked="0"/>
    </xf>
    <xf numFmtId="170" fontId="62" fillId="30" borderId="434" xfId="177" applyNumberFormat="1" applyFont="1" applyFill="1" applyBorder="1" applyProtection="1"/>
    <xf numFmtId="0" fontId="81" fillId="26" borderId="431" xfId="0" quotePrefix="1" applyFont="1" applyFill="1" applyBorder="1" applyProtection="1"/>
    <xf numFmtId="170" fontId="46" fillId="33" borderId="434" xfId="177" applyNumberFormat="1" applyFont="1" applyFill="1" applyBorder="1" applyProtection="1"/>
    <xf numFmtId="170" fontId="46" fillId="0" borderId="423" xfId="177" applyNumberFormat="1" applyFont="1" applyFill="1" applyBorder="1" applyAlignment="1" applyProtection="1">
      <alignment horizontal="right"/>
      <protection locked="0"/>
    </xf>
    <xf numFmtId="170" fontId="46" fillId="33" borderId="434" xfId="177" applyNumberFormat="1" applyFont="1" applyFill="1" applyBorder="1" applyAlignment="1" applyProtection="1">
      <alignment horizontal="right"/>
    </xf>
    <xf numFmtId="0" fontId="62" fillId="26" borderId="387" xfId="0" applyFont="1" applyFill="1" applyBorder="1" applyAlignment="1" applyProtection="1">
      <alignment horizontal="center" vertical="center" wrapText="1"/>
    </xf>
    <xf numFmtId="170" fontId="62" fillId="28" borderId="433" xfId="177" applyNumberFormat="1" applyFont="1" applyFill="1" applyBorder="1" applyAlignment="1" applyProtection="1">
      <alignment horizontal="right"/>
    </xf>
    <xf numFmtId="0" fontId="81" fillId="26" borderId="423" xfId="0" quotePrefix="1" applyFont="1" applyFill="1" applyBorder="1" applyProtection="1"/>
    <xf numFmtId="170" fontId="62" fillId="28" borderId="434" xfId="177" applyNumberFormat="1" applyFont="1" applyFill="1" applyBorder="1" applyAlignment="1" applyProtection="1">
      <alignment horizontal="right"/>
    </xf>
    <xf numFmtId="0" fontId="141" fillId="26" borderId="423" xfId="0" applyFont="1" applyFill="1" applyBorder="1" applyAlignment="1" applyProtection="1">
      <alignment horizontal="center"/>
    </xf>
    <xf numFmtId="170" fontId="84" fillId="0" borderId="227" xfId="177" applyNumberFormat="1" applyFont="1" applyFill="1" applyBorder="1" applyAlignment="1" applyProtection="1">
      <alignment horizontal="right"/>
      <protection locked="0"/>
    </xf>
    <xf numFmtId="0" fontId="46" fillId="29" borderId="422" xfId="0" applyFont="1" applyFill="1" applyBorder="1" applyAlignment="1" applyProtection="1">
      <alignment horizontal="left" wrapText="1" indent="1"/>
    </xf>
    <xf numFmtId="0" fontId="46" fillId="29" borderId="253" xfId="0" applyFont="1" applyFill="1" applyBorder="1" applyAlignment="1" applyProtection="1">
      <alignment horizontal="left" wrapText="1" indent="1"/>
    </xf>
    <xf numFmtId="0" fontId="46" fillId="0" borderId="413" xfId="0" applyFont="1" applyFill="1" applyBorder="1" applyAlignment="1" applyProtection="1">
      <alignment wrapText="1"/>
      <protection locked="0"/>
    </xf>
    <xf numFmtId="170" fontId="46" fillId="0" borderId="436" xfId="177" applyNumberFormat="1" applyFont="1" applyBorder="1" applyProtection="1">
      <protection locked="0"/>
    </xf>
    <xf numFmtId="170" fontId="46" fillId="0" borderId="430" xfId="177" applyNumberFormat="1" applyFont="1" applyBorder="1" applyProtection="1">
      <protection locked="0"/>
    </xf>
    <xf numFmtId="170" fontId="46" fillId="33" borderId="430" xfId="177" applyNumberFormat="1" applyFont="1" applyFill="1" applyBorder="1" applyProtection="1"/>
    <xf numFmtId="170" fontId="46" fillId="0" borderId="430" xfId="177" applyNumberFormat="1" applyFont="1" applyFill="1" applyBorder="1" applyProtection="1">
      <protection locked="0"/>
    </xf>
    <xf numFmtId="170" fontId="46" fillId="28" borderId="430" xfId="177" applyNumberFormat="1" applyFont="1" applyFill="1" applyBorder="1" applyProtection="1"/>
    <xf numFmtId="0" fontId="46" fillId="0" borderId="428" xfId="0" applyFont="1" applyFill="1" applyBorder="1" applyAlignment="1" applyProtection="1">
      <alignment wrapText="1"/>
      <protection locked="0"/>
    </xf>
    <xf numFmtId="0" fontId="62" fillId="29" borderId="437" xfId="0" applyFont="1" applyFill="1" applyBorder="1" applyAlignment="1" applyProtection="1">
      <alignment horizontal="left" wrapText="1"/>
    </xf>
    <xf numFmtId="170" fontId="46" fillId="35" borderId="269" xfId="177" applyNumberFormat="1" applyFont="1" applyFill="1" applyBorder="1" applyProtection="1"/>
    <xf numFmtId="170" fontId="46" fillId="0" borderId="436" xfId="177" applyNumberFormat="1" applyFont="1" applyFill="1" applyBorder="1" applyProtection="1">
      <protection locked="0"/>
    </xf>
    <xf numFmtId="170" fontId="46" fillId="0" borderId="410" xfId="177" applyNumberFormat="1" applyFont="1" applyFill="1" applyBorder="1" applyProtection="1">
      <protection locked="0"/>
    </xf>
    <xf numFmtId="170" fontId="46" fillId="28" borderId="436" xfId="177" applyNumberFormat="1" applyFont="1" applyFill="1" applyBorder="1" applyProtection="1"/>
    <xf numFmtId="0" fontId="46" fillId="0" borderId="430" xfId="0" applyFont="1" applyFill="1" applyBorder="1" applyAlignment="1" applyProtection="1">
      <alignment wrapText="1"/>
      <protection locked="0"/>
    </xf>
    <xf numFmtId="170" fontId="46" fillId="0" borderId="430" xfId="177" applyNumberFormat="1" applyFont="1" applyFill="1" applyBorder="1" applyAlignment="1" applyProtection="1">
      <alignment wrapText="1"/>
      <protection locked="0"/>
    </xf>
    <xf numFmtId="0" fontId="46" fillId="29" borderId="76" xfId="0" applyFont="1" applyFill="1" applyBorder="1" applyAlignment="1" applyProtection="1">
      <alignment horizontal="left" wrapText="1" indent="1"/>
    </xf>
    <xf numFmtId="170" fontId="46" fillId="0" borderId="384" xfId="177" applyNumberFormat="1" applyFont="1" applyFill="1" applyBorder="1" applyAlignment="1" applyProtection="1">
      <alignment wrapText="1"/>
      <protection locked="0"/>
    </xf>
    <xf numFmtId="0" fontId="46" fillId="0" borderId="420" xfId="0" applyFont="1" applyFill="1" applyBorder="1" applyAlignment="1" applyProtection="1">
      <alignment wrapText="1"/>
      <protection locked="0"/>
    </xf>
    <xf numFmtId="0" fontId="62" fillId="26" borderId="434" xfId="0" applyFont="1" applyFill="1" applyBorder="1" applyAlignment="1" applyProtection="1">
      <alignment horizontal="center"/>
    </xf>
    <xf numFmtId="0" fontId="46" fillId="29" borderId="431" xfId="0" applyFont="1" applyFill="1" applyBorder="1" applyProtection="1"/>
    <xf numFmtId="0" fontId="46" fillId="29" borderId="71" xfId="0" applyFont="1" applyFill="1" applyBorder="1" applyProtection="1"/>
    <xf numFmtId="170" fontId="46" fillId="35" borderId="434" xfId="177" applyNumberFormat="1" applyFont="1" applyFill="1" applyBorder="1" applyProtection="1"/>
    <xf numFmtId="0" fontId="46" fillId="29" borderId="434" xfId="0" applyFont="1" applyFill="1" applyBorder="1" applyProtection="1"/>
    <xf numFmtId="170" fontId="46" fillId="30" borderId="434" xfId="177" applyNumberFormat="1" applyFont="1" applyFill="1" applyBorder="1" applyProtection="1"/>
    <xf numFmtId="170" fontId="46" fillId="30" borderId="434" xfId="176" applyNumberFormat="1" applyFont="1" applyFill="1" applyBorder="1" applyProtection="1"/>
    <xf numFmtId="170" fontId="46" fillId="28" borderId="434" xfId="176" applyNumberFormat="1" applyFill="1" applyBorder="1" applyProtection="1"/>
    <xf numFmtId="170" fontId="46" fillId="26" borderId="71" xfId="176" applyNumberFormat="1" applyFill="1" applyBorder="1" applyProtection="1"/>
    <xf numFmtId="170" fontId="46" fillId="28" borderId="435" xfId="176" applyNumberFormat="1" applyFill="1" applyBorder="1" applyProtection="1"/>
    <xf numFmtId="170" fontId="84" fillId="0" borderId="413" xfId="177" applyNumberFormat="1" applyFont="1" applyFill="1" applyBorder="1" applyAlignment="1" applyProtection="1">
      <alignment wrapText="1"/>
      <protection locked="0"/>
    </xf>
    <xf numFmtId="170" fontId="84" fillId="0" borderId="422" xfId="177" applyNumberFormat="1" applyFont="1" applyFill="1" applyBorder="1" applyProtection="1">
      <protection locked="0"/>
    </xf>
    <xf numFmtId="170" fontId="84" fillId="28" borderId="410" xfId="177" applyNumberFormat="1" applyFont="1" applyFill="1" applyBorder="1" applyProtection="1"/>
    <xf numFmtId="170" fontId="84" fillId="0" borderId="413" xfId="177" applyNumberFormat="1" applyFont="1" applyFill="1" applyBorder="1" applyProtection="1">
      <protection locked="0"/>
    </xf>
    <xf numFmtId="0" fontId="62" fillId="26" borderId="32" xfId="0" applyFont="1" applyFill="1" applyBorder="1" applyAlignment="1" applyProtection="1">
      <alignment horizontal="center" vertical="center" wrapText="1"/>
    </xf>
    <xf numFmtId="170" fontId="46" fillId="34" borderId="431" xfId="176" applyNumberFormat="1" applyFill="1" applyBorder="1" applyProtection="1"/>
    <xf numFmtId="170" fontId="46" fillId="34" borderId="71" xfId="176" applyNumberFormat="1" applyFont="1" applyFill="1" applyBorder="1" applyProtection="1"/>
    <xf numFmtId="170" fontId="62" fillId="30" borderId="71" xfId="177" applyNumberFormat="1" applyFont="1" applyFill="1" applyBorder="1" applyProtection="1"/>
    <xf numFmtId="0" fontId="62" fillId="29" borderId="434" xfId="0" applyFont="1" applyFill="1" applyBorder="1" applyAlignment="1" applyProtection="1">
      <alignment horizontal="left" wrapText="1" indent="1"/>
    </xf>
    <xf numFmtId="0" fontId="62" fillId="29" borderId="439" xfId="0" applyFont="1" applyFill="1" applyBorder="1" applyAlignment="1" applyProtection="1">
      <alignment horizontal="left" wrapText="1" indent="1"/>
    </xf>
    <xf numFmtId="170" fontId="46" fillId="0" borderId="431" xfId="177" applyNumberFormat="1" applyFont="1" applyFill="1" applyBorder="1" applyProtection="1">
      <protection locked="0"/>
    </xf>
    <xf numFmtId="170" fontId="62" fillId="28" borderId="434" xfId="177" applyNumberFormat="1" applyFont="1" applyFill="1" applyBorder="1" applyProtection="1"/>
    <xf numFmtId="170" fontId="46" fillId="34" borderId="431" xfId="176" applyNumberFormat="1" applyFont="1" applyFill="1" applyBorder="1" applyProtection="1"/>
    <xf numFmtId="170" fontId="62" fillId="0" borderId="431" xfId="177" applyNumberFormat="1" applyFont="1" applyFill="1" applyBorder="1" applyProtection="1">
      <protection locked="0"/>
    </xf>
    <xf numFmtId="170" fontId="84" fillId="34" borderId="438" xfId="177" applyNumberFormat="1" applyFont="1" applyFill="1" applyBorder="1" applyProtection="1"/>
    <xf numFmtId="0" fontId="62" fillId="26" borderId="431" xfId="0" applyFont="1" applyFill="1" applyBorder="1" applyAlignment="1" applyProtection="1">
      <alignment horizontal="center"/>
    </xf>
    <xf numFmtId="170" fontId="46" fillId="34" borderId="227" xfId="177" applyNumberFormat="1" applyFont="1" applyFill="1" applyBorder="1" applyAlignment="1" applyProtection="1">
      <alignment wrapText="1"/>
    </xf>
    <xf numFmtId="170" fontId="62" fillId="29" borderId="439" xfId="177" applyNumberFormat="1" applyFont="1" applyFill="1" applyBorder="1" applyAlignment="1" applyProtection="1">
      <alignment wrapText="1"/>
    </xf>
    <xf numFmtId="170" fontId="62" fillId="34" borderId="431" xfId="177" applyNumberFormat="1" applyFont="1" applyFill="1" applyBorder="1" applyProtection="1"/>
    <xf numFmtId="170" fontId="46" fillId="34" borderId="431" xfId="177" applyNumberFormat="1" applyFont="1" applyFill="1" applyBorder="1" applyProtection="1"/>
    <xf numFmtId="170" fontId="46" fillId="26" borderId="227" xfId="177" applyNumberFormat="1" applyFont="1" applyFill="1" applyBorder="1" applyAlignment="1" applyProtection="1">
      <alignment wrapText="1"/>
    </xf>
    <xf numFmtId="170" fontId="46" fillId="26" borderId="438" xfId="177" applyNumberFormat="1" applyFont="1" applyFill="1" applyBorder="1" applyAlignment="1" applyProtection="1">
      <alignment wrapText="1"/>
    </xf>
    <xf numFmtId="170" fontId="62" fillId="26" borderId="439" xfId="177" applyNumberFormat="1" applyFont="1" applyFill="1" applyBorder="1" applyAlignment="1" applyProtection="1">
      <alignment horizontal="left" wrapText="1"/>
    </xf>
    <xf numFmtId="0" fontId="62" fillId="26" borderId="439" xfId="0" applyNumberFormat="1" applyFont="1" applyFill="1" applyBorder="1" applyAlignment="1" applyProtection="1">
      <alignment horizontal="left"/>
    </xf>
    <xf numFmtId="170" fontId="62" fillId="35" borderId="439" xfId="177" applyNumberFormat="1" applyFont="1" applyFill="1" applyBorder="1" applyProtection="1"/>
    <xf numFmtId="0" fontId="62" fillId="26" borderId="435" xfId="0" applyFont="1" applyFill="1" applyBorder="1" applyAlignment="1" applyProtection="1">
      <alignment wrapText="1"/>
    </xf>
    <xf numFmtId="0" fontId="66" fillId="29" borderId="430" xfId="0" applyFont="1" applyFill="1" applyBorder="1" applyAlignment="1" applyProtection="1">
      <alignment horizontal="left" wrapText="1" indent="1"/>
    </xf>
    <xf numFmtId="170" fontId="84" fillId="34" borderId="410" xfId="177" applyNumberFormat="1" applyFont="1" applyFill="1" applyBorder="1" applyProtection="1"/>
    <xf numFmtId="170" fontId="84" fillId="34" borderId="430" xfId="177" applyNumberFormat="1" applyFont="1" applyFill="1" applyBorder="1" applyProtection="1"/>
    <xf numFmtId="0" fontId="62" fillId="34" borderId="440" xfId="175" applyFont="1" applyFill="1" applyBorder="1" applyProtection="1"/>
    <xf numFmtId="0" fontId="62" fillId="26" borderId="437" xfId="0" applyFont="1" applyFill="1" applyBorder="1" applyAlignment="1" applyProtection="1">
      <alignment horizontal="center"/>
    </xf>
    <xf numFmtId="0" fontId="62" fillId="29" borderId="437" xfId="0" applyFont="1" applyFill="1" applyBorder="1" applyAlignment="1" applyProtection="1">
      <alignment wrapText="1"/>
    </xf>
    <xf numFmtId="0" fontId="46" fillId="29" borderId="76" xfId="0" applyFont="1" applyFill="1" applyBorder="1" applyAlignment="1" applyProtection="1">
      <alignment wrapText="1"/>
    </xf>
    <xf numFmtId="0" fontId="46" fillId="29" borderId="31" xfId="0" applyFont="1" applyFill="1" applyBorder="1" applyAlignment="1" applyProtection="1">
      <alignment horizontal="left" wrapText="1" indent="1"/>
    </xf>
    <xf numFmtId="0" fontId="62" fillId="29" borderId="76" xfId="0" applyFont="1" applyFill="1" applyBorder="1" applyAlignment="1" applyProtection="1">
      <alignment horizontal="left" wrapText="1" indent="1"/>
    </xf>
    <xf numFmtId="0" fontId="62" fillId="29" borderId="332" xfId="0" applyFont="1" applyFill="1" applyBorder="1" applyAlignment="1" applyProtection="1">
      <alignment horizontal="left"/>
    </xf>
    <xf numFmtId="0" fontId="62" fillId="29" borderId="437" xfId="0" applyFont="1" applyFill="1" applyBorder="1" applyAlignment="1" applyProtection="1">
      <alignment horizontal="left" wrapText="1" indent="1"/>
    </xf>
    <xf numFmtId="0" fontId="46" fillId="29" borderId="332" xfId="0" applyFont="1" applyFill="1" applyBorder="1" applyProtection="1"/>
    <xf numFmtId="0" fontId="62" fillId="29" borderId="437" xfId="0" applyFont="1" applyFill="1" applyBorder="1" applyProtection="1"/>
    <xf numFmtId="0" fontId="62" fillId="29" borderId="77" xfId="0" applyFont="1" applyFill="1" applyBorder="1" applyAlignment="1" applyProtection="1">
      <alignment horizontal="left"/>
    </xf>
    <xf numFmtId="0" fontId="46" fillId="26" borderId="31" xfId="0" applyFont="1" applyFill="1" applyBorder="1" applyAlignment="1" applyProtection="1">
      <alignment horizontal="left"/>
    </xf>
    <xf numFmtId="0" fontId="62" fillId="26" borderId="77" xfId="0" applyFont="1" applyFill="1" applyBorder="1" applyAlignment="1" applyProtection="1">
      <alignment horizontal="left"/>
    </xf>
    <xf numFmtId="0" fontId="62" fillId="26" borderId="63" xfId="0" applyFont="1" applyFill="1" applyBorder="1" applyAlignment="1" applyProtection="1">
      <alignment horizontal="left"/>
    </xf>
    <xf numFmtId="170" fontId="46" fillId="0" borderId="422" xfId="177" applyNumberFormat="1" applyFont="1" applyBorder="1" applyProtection="1">
      <protection locked="0"/>
    </xf>
    <xf numFmtId="170" fontId="46" fillId="0" borderId="413" xfId="177" applyNumberFormat="1" applyFont="1" applyBorder="1" applyProtection="1">
      <protection locked="0"/>
    </xf>
    <xf numFmtId="170" fontId="84" fillId="0" borderId="422" xfId="177" applyNumberFormat="1" applyFont="1" applyFill="1" applyBorder="1" applyAlignment="1" applyProtection="1">
      <alignment wrapText="1"/>
      <protection locked="0"/>
    </xf>
    <xf numFmtId="0" fontId="46" fillId="34" borderId="0" xfId="0" applyFont="1" applyFill="1" applyAlignment="1">
      <alignment wrapText="1"/>
    </xf>
    <xf numFmtId="0" fontId="46" fillId="34" borderId="0" xfId="0" applyFont="1" applyFill="1" applyAlignment="1">
      <alignment horizontal="left"/>
    </xf>
    <xf numFmtId="0" fontId="62" fillId="34" borderId="307" xfId="0" applyFont="1" applyFill="1" applyBorder="1" applyAlignment="1" applyProtection="1"/>
    <xf numFmtId="0" fontId="74" fillId="34" borderId="0" xfId="0" applyFont="1" applyFill="1" applyBorder="1" applyAlignment="1" applyProtection="1">
      <alignment horizontal="center"/>
    </xf>
    <xf numFmtId="0" fontId="74" fillId="34" borderId="0" xfId="0" applyFont="1" applyFill="1" applyBorder="1" applyAlignment="1"/>
    <xf numFmtId="0" fontId="74" fillId="34" borderId="0" xfId="0" applyFont="1" applyFill="1" applyAlignment="1" applyProtection="1">
      <alignment horizontal="center"/>
    </xf>
    <xf numFmtId="0" fontId="66" fillId="34" borderId="0" xfId="0" applyFont="1" applyFill="1" applyBorder="1" applyAlignment="1" applyProtection="1">
      <alignment horizontal="left"/>
    </xf>
    <xf numFmtId="0" fontId="74" fillId="34" borderId="97" xfId="0" applyFont="1" applyFill="1" applyBorder="1" applyAlignment="1" applyProtection="1">
      <alignment horizontal="center"/>
    </xf>
    <xf numFmtId="0" fontId="66" fillId="34" borderId="0" xfId="0" applyFont="1" applyFill="1" applyAlignment="1" applyProtection="1"/>
    <xf numFmtId="0" fontId="66" fillId="34" borderId="0" xfId="0" quotePrefix="1" applyFont="1" applyFill="1" applyBorder="1" applyAlignment="1" applyProtection="1">
      <alignment horizontal="left"/>
    </xf>
    <xf numFmtId="0" fontId="99" fillId="34" borderId="0" xfId="0" applyFont="1" applyFill="1" applyBorder="1" applyAlignment="1" applyProtection="1">
      <alignment horizontal="center"/>
    </xf>
    <xf numFmtId="0" fontId="46" fillId="0" borderId="0" xfId="252"/>
    <xf numFmtId="0" fontId="66" fillId="34" borderId="0" xfId="0" applyFont="1" applyFill="1" applyAlignment="1" applyProtection="1">
      <alignment horizontal="center"/>
    </xf>
    <xf numFmtId="0" fontId="74" fillId="34" borderId="0" xfId="0" applyFont="1" applyFill="1" applyAlignment="1" applyProtection="1">
      <alignment horizontal="center"/>
    </xf>
    <xf numFmtId="0" fontId="74" fillId="34" borderId="0" xfId="0" quotePrefix="1" applyFont="1" applyFill="1" applyAlignment="1" applyProtection="1">
      <alignment horizontal="center"/>
    </xf>
    <xf numFmtId="0" fontId="66" fillId="34" borderId="0" xfId="0" quotePrefix="1" applyFont="1" applyFill="1" applyBorder="1" applyAlignment="1" applyProtection="1">
      <alignment horizontal="left"/>
    </xf>
    <xf numFmtId="0" fontId="121" fillId="34" borderId="191" xfId="0" applyFont="1" applyFill="1" applyBorder="1" applyAlignment="1" applyProtection="1">
      <alignment horizontal="center"/>
    </xf>
    <xf numFmtId="0" fontId="62" fillId="34" borderId="307" xfId="0" applyFont="1" applyFill="1" applyBorder="1" applyAlignment="1"/>
    <xf numFmtId="0" fontId="80" fillId="34" borderId="0" xfId="0" applyFont="1" applyFill="1" applyBorder="1"/>
    <xf numFmtId="0" fontId="62" fillId="34" borderId="0" xfId="0" quotePrefix="1" applyFont="1" applyFill="1" applyBorder="1" applyAlignment="1">
      <alignment horizontal="left"/>
    </xf>
    <xf numFmtId="0" fontId="96" fillId="34" borderId="0" xfId="0" applyFont="1" applyFill="1" applyAlignment="1" applyProtection="1">
      <alignment horizontal="right"/>
    </xf>
    <xf numFmtId="0" fontId="66" fillId="34" borderId="307" xfId="0" applyFont="1" applyFill="1" applyBorder="1" applyAlignment="1"/>
    <xf numFmtId="0" fontId="74" fillId="34" borderId="268" xfId="0" applyFont="1" applyFill="1" applyBorder="1" applyAlignment="1">
      <alignment horizontal="center"/>
    </xf>
    <xf numFmtId="0" fontId="106" fillId="34" borderId="249" xfId="179" applyFont="1" applyFill="1" applyBorder="1"/>
    <xf numFmtId="0" fontId="106" fillId="34" borderId="0" xfId="179" applyFont="1" applyFill="1"/>
    <xf numFmtId="0" fontId="106" fillId="34" borderId="0" xfId="179" quotePrefix="1" applyFont="1" applyFill="1"/>
    <xf numFmtId="0" fontId="106" fillId="34" borderId="254" xfId="179" quotePrefix="1" applyFont="1" applyFill="1" applyBorder="1"/>
    <xf numFmtId="0" fontId="106" fillId="34" borderId="253" xfId="179" applyFont="1" applyFill="1" applyBorder="1" applyAlignment="1">
      <alignment horizontal="left"/>
    </xf>
    <xf numFmtId="0" fontId="74" fillId="34" borderId="205" xfId="180" applyNumberFormat="1" applyFont="1" applyFill="1" applyBorder="1" applyProtection="1"/>
    <xf numFmtId="170" fontId="66" fillId="0" borderId="99" xfId="177" quotePrefix="1" applyNumberFormat="1" applyFont="1" applyFill="1" applyBorder="1" applyAlignment="1" applyProtection="1">
      <alignment horizontal="center" vertical="top"/>
      <protection locked="0"/>
    </xf>
    <xf numFmtId="0" fontId="64" fillId="39" borderId="403" xfId="0" applyFont="1" applyFill="1" applyBorder="1" applyAlignment="1" applyProtection="1">
      <alignment wrapText="1"/>
      <protection locked="0"/>
    </xf>
    <xf numFmtId="171" fontId="74" fillId="35" borderId="378" xfId="217" applyNumberFormat="1" applyFont="1" applyFill="1" applyBorder="1" applyProtection="1"/>
    <xf numFmtId="170" fontId="74" fillId="40" borderId="382" xfId="177" applyNumberFormat="1" applyFont="1" applyFill="1" applyBorder="1" applyProtection="1"/>
    <xf numFmtId="170" fontId="74" fillId="33" borderId="341" xfId="177" applyNumberFormat="1" applyFont="1" applyFill="1" applyBorder="1" applyProtection="1"/>
    <xf numFmtId="0" fontId="74" fillId="0" borderId="414" xfId="0" applyFont="1" applyFill="1" applyBorder="1" applyProtection="1">
      <protection locked="0"/>
    </xf>
    <xf numFmtId="0" fontId="74" fillId="0" borderId="420" xfId="0" applyFont="1" applyFill="1" applyBorder="1" applyProtection="1">
      <protection locked="0"/>
    </xf>
    <xf numFmtId="0" fontId="74" fillId="34" borderId="52" xfId="0" applyFont="1" applyFill="1" applyBorder="1" applyAlignment="1" applyProtection="1">
      <alignment horizontal="center"/>
    </xf>
    <xf numFmtId="0" fontId="74" fillId="34" borderId="254" xfId="0" applyFont="1" applyFill="1" applyBorder="1" applyAlignment="1" applyProtection="1">
      <alignment horizontal="center"/>
    </xf>
    <xf numFmtId="0" fontId="74" fillId="34" borderId="253" xfId="0" quotePrefix="1" applyFont="1" applyFill="1" applyBorder="1" applyAlignment="1" applyProtection="1">
      <alignment horizontal="left"/>
    </xf>
    <xf numFmtId="0" fontId="74" fillId="34" borderId="316" xfId="0" quotePrefix="1" applyFont="1" applyFill="1" applyBorder="1" applyAlignment="1" applyProtection="1">
      <alignment horizontal="left"/>
    </xf>
    <xf numFmtId="0" fontId="74" fillId="34" borderId="422" xfId="0" quotePrefix="1" applyFont="1" applyFill="1" applyBorder="1" applyAlignment="1" applyProtection="1">
      <alignment horizontal="left"/>
    </xf>
    <xf numFmtId="0" fontId="74" fillId="34" borderId="62" xfId="0" quotePrefix="1" applyFont="1" applyFill="1" applyBorder="1" applyAlignment="1" applyProtection="1">
      <alignment horizontal="left"/>
    </xf>
    <xf numFmtId="0" fontId="74" fillId="34" borderId="59" xfId="0" quotePrefix="1" applyFont="1" applyFill="1" applyBorder="1" applyAlignment="1" applyProtection="1">
      <alignment horizontal="left"/>
    </xf>
    <xf numFmtId="0" fontId="92" fillId="34" borderId="0" xfId="0" applyFont="1" applyFill="1" applyAlignment="1">
      <alignment horizontal="right"/>
    </xf>
    <xf numFmtId="170" fontId="74" fillId="0" borderId="120" xfId="177" quotePrefix="1" applyNumberFormat="1" applyFont="1" applyFill="1" applyBorder="1" applyAlignment="1" applyProtection="1">
      <alignment horizontal="center" vertical="top"/>
      <protection locked="0"/>
    </xf>
    <xf numFmtId="0" fontId="66" fillId="34" borderId="120" xfId="0" applyFont="1" applyFill="1" applyBorder="1" applyAlignment="1" applyProtection="1">
      <alignment horizontal="center" vertical="top" wrapText="1"/>
    </xf>
    <xf numFmtId="0" fontId="66" fillId="34" borderId="120" xfId="0" applyFont="1" applyFill="1" applyBorder="1" applyAlignment="1" applyProtection="1">
      <alignment horizontal="center" vertical="top"/>
    </xf>
    <xf numFmtId="0" fontId="66" fillId="34" borderId="120" xfId="0" applyFont="1" applyFill="1" applyBorder="1" applyAlignment="1" applyProtection="1">
      <alignment vertical="top"/>
    </xf>
    <xf numFmtId="0" fontId="66" fillId="34" borderId="280" xfId="70" applyFont="1" applyFill="1" applyBorder="1" applyAlignment="1">
      <alignment vertical="center"/>
    </xf>
    <xf numFmtId="0" fontId="74" fillId="34" borderId="29" xfId="70" applyFont="1" applyFill="1" applyBorder="1"/>
    <xf numFmtId="0" fontId="66" fillId="34" borderId="344" xfId="70" applyFont="1" applyFill="1" applyBorder="1" applyAlignment="1">
      <alignment vertical="center" wrapText="1"/>
    </xf>
    <xf numFmtId="0" fontId="66" fillId="34" borderId="318" xfId="70" applyFont="1" applyFill="1" applyBorder="1" applyAlignment="1">
      <alignment wrapText="1"/>
    </xf>
    <xf numFmtId="0" fontId="74" fillId="34" borderId="280" xfId="70" applyFont="1" applyFill="1" applyBorder="1"/>
    <xf numFmtId="0" fontId="74" fillId="34" borderId="118" xfId="0" applyFont="1" applyFill="1" applyBorder="1" applyProtection="1"/>
    <xf numFmtId="0" fontId="74" fillId="34" borderId="120" xfId="0" applyFont="1" applyFill="1" applyBorder="1" applyAlignment="1" applyProtection="1">
      <alignment horizontal="center"/>
    </xf>
    <xf numFmtId="3" fontId="74" fillId="34" borderId="121" xfId="0" applyNumberFormat="1" applyFont="1" applyFill="1" applyBorder="1" applyProtection="1"/>
    <xf numFmtId="0" fontId="66" fillId="34" borderId="119" xfId="0" applyFont="1" applyFill="1" applyBorder="1" applyAlignment="1" applyProtection="1">
      <alignment horizontal="center"/>
    </xf>
    <xf numFmtId="3" fontId="66" fillId="34" borderId="119" xfId="0" quotePrefix="1" applyNumberFormat="1" applyFont="1" applyFill="1" applyBorder="1" applyAlignment="1" applyProtection="1">
      <alignment horizontal="center" wrapText="1"/>
    </xf>
    <xf numFmtId="1" fontId="66" fillId="34" borderId="148" xfId="0" quotePrefix="1" applyNumberFormat="1" applyFont="1" applyFill="1" applyBorder="1" applyAlignment="1" applyProtection="1">
      <alignment horizontal="right"/>
    </xf>
    <xf numFmtId="1" fontId="66" fillId="34" borderId="149" xfId="0" quotePrefix="1" applyNumberFormat="1" applyFont="1" applyFill="1" applyBorder="1" applyAlignment="1" applyProtection="1">
      <alignment horizontal="center"/>
    </xf>
    <xf numFmtId="0" fontId="66" fillId="34" borderId="10" xfId="0" applyFont="1" applyFill="1" applyBorder="1" applyAlignment="1" applyProtection="1">
      <alignment horizontal="center"/>
    </xf>
    <xf numFmtId="0" fontId="74" fillId="34" borderId="10" xfId="0" applyFont="1" applyFill="1" applyBorder="1" applyAlignment="1" applyProtection="1">
      <alignment horizontal="center"/>
    </xf>
    <xf numFmtId="0" fontId="74" fillId="34" borderId="10" xfId="0" quotePrefix="1" applyFont="1" applyFill="1" applyBorder="1" applyAlignment="1" applyProtection="1">
      <alignment horizontal="center"/>
    </xf>
    <xf numFmtId="3" fontId="74" fillId="34" borderId="98" xfId="0" quotePrefix="1" applyNumberFormat="1" applyFont="1" applyFill="1" applyBorder="1" applyAlignment="1" applyProtection="1">
      <alignment horizontal="center"/>
    </xf>
    <xf numFmtId="3" fontId="74" fillId="34" borderId="10" xfId="0" quotePrefix="1" applyNumberFormat="1" applyFont="1" applyFill="1" applyBorder="1" applyAlignment="1" applyProtection="1">
      <alignment horizontal="centerContinuous"/>
    </xf>
    <xf numFmtId="3" fontId="74" fillId="34" borderId="100" xfId="0" quotePrefix="1" applyNumberFormat="1" applyFont="1" applyFill="1" applyBorder="1" applyAlignment="1" applyProtection="1">
      <alignment horizontal="center"/>
    </xf>
    <xf numFmtId="0" fontId="66" fillId="34" borderId="121" xfId="0" quotePrefix="1" applyFont="1" applyFill="1" applyBorder="1" applyAlignment="1" applyProtection="1">
      <alignment horizontal="center"/>
    </xf>
    <xf numFmtId="0" fontId="66" fillId="34" borderId="64" xfId="0" applyFont="1" applyFill="1" applyBorder="1" applyAlignment="1" applyProtection="1">
      <alignment horizontal="center"/>
    </xf>
    <xf numFmtId="0" fontId="83" fillId="34" borderId="49" xfId="0" applyFont="1" applyFill="1" applyBorder="1" applyProtection="1"/>
    <xf numFmtId="0" fontId="74" fillId="34" borderId="149" xfId="0" applyFont="1" applyFill="1" applyBorder="1" applyAlignment="1" applyProtection="1">
      <alignment horizontal="center"/>
    </xf>
    <xf numFmtId="0" fontId="74" fillId="34" borderId="65" xfId="0" applyFont="1" applyFill="1" applyBorder="1" applyProtection="1"/>
    <xf numFmtId="0" fontId="74" fillId="34" borderId="6" xfId="0" applyFont="1" applyFill="1" applyBorder="1" applyAlignment="1" applyProtection="1">
      <alignment horizontal="center"/>
    </xf>
    <xf numFmtId="0" fontId="74" fillId="34" borderId="43" xfId="0" quotePrefix="1" applyFont="1" applyFill="1" applyBorder="1" applyAlignment="1" applyProtection="1">
      <alignment horizontal="left"/>
    </xf>
    <xf numFmtId="0" fontId="74" fillId="0" borderId="43" xfId="0" applyFont="1" applyBorder="1" applyAlignment="1" applyProtection="1">
      <alignment horizontal="center"/>
      <protection locked="0"/>
    </xf>
    <xf numFmtId="0" fontId="66" fillId="34" borderId="65" xfId="0" applyFont="1" applyFill="1" applyBorder="1" applyAlignment="1" applyProtection="1">
      <alignment horizontal="center"/>
    </xf>
    <xf numFmtId="0" fontId="83" fillId="34" borderId="43" xfId="0" applyFont="1" applyFill="1" applyBorder="1" applyProtection="1"/>
    <xf numFmtId="0" fontId="66" fillId="34" borderId="66" xfId="0" applyFont="1" applyFill="1" applyBorder="1" applyAlignment="1" applyProtection="1">
      <alignment horizontal="center"/>
    </xf>
    <xf numFmtId="0" fontId="74" fillId="0" borderId="6" xfId="0" applyFont="1" applyBorder="1" applyAlignment="1" applyProtection="1">
      <alignment horizontal="center"/>
      <protection locked="0"/>
    </xf>
    <xf numFmtId="0" fontId="74" fillId="34" borderId="89" xfId="0" applyFont="1" applyFill="1" applyBorder="1" applyProtection="1"/>
    <xf numFmtId="0" fontId="74" fillId="34" borderId="46" xfId="0" applyFont="1" applyFill="1" applyBorder="1" applyProtection="1"/>
    <xf numFmtId="0" fontId="74" fillId="34" borderId="225" xfId="0" applyFont="1" applyFill="1" applyBorder="1" applyAlignment="1" applyProtection="1">
      <alignment horizontal="center"/>
    </xf>
    <xf numFmtId="0" fontId="74" fillId="34" borderId="49" xfId="0" quotePrefix="1" applyFont="1" applyFill="1" applyBorder="1" applyAlignment="1" applyProtection="1">
      <alignment horizontal="left"/>
    </xf>
    <xf numFmtId="0" fontId="74" fillId="34" borderId="210" xfId="0" applyFont="1" applyFill="1" applyBorder="1" applyProtection="1"/>
    <xf numFmtId="0" fontId="74" fillId="34" borderId="57" xfId="0" applyFont="1" applyFill="1" applyBorder="1" applyAlignment="1" applyProtection="1">
      <alignment horizontal="center"/>
    </xf>
    <xf numFmtId="0" fontId="74" fillId="34" borderId="53" xfId="0" quotePrefix="1" applyFont="1" applyFill="1" applyBorder="1" applyProtection="1"/>
    <xf numFmtId="0" fontId="74" fillId="34" borderId="60" xfId="0" applyFont="1" applyFill="1" applyBorder="1" applyAlignment="1" applyProtection="1">
      <alignment horizontal="center"/>
    </xf>
    <xf numFmtId="0" fontId="66" fillId="34" borderId="146" xfId="0" quotePrefix="1" applyFont="1" applyFill="1" applyBorder="1" applyAlignment="1" applyProtection="1">
      <alignment horizontal="left"/>
    </xf>
    <xf numFmtId="0" fontId="74" fillId="34" borderId="146" xfId="0" applyFont="1" applyFill="1" applyBorder="1" applyAlignment="1" applyProtection="1">
      <alignment horizontal="center"/>
    </xf>
    <xf numFmtId="0" fontId="74" fillId="34" borderId="146" xfId="0" applyFont="1" applyFill="1" applyBorder="1" applyProtection="1"/>
    <xf numFmtId="3" fontId="74" fillId="34" borderId="146" xfId="0" applyNumberFormat="1" applyFont="1" applyFill="1" applyBorder="1" applyProtection="1"/>
    <xf numFmtId="3" fontId="74" fillId="34" borderId="0" xfId="0" applyNumberFormat="1" applyFont="1" applyFill="1" applyBorder="1" applyProtection="1"/>
    <xf numFmtId="0" fontId="74" fillId="34" borderId="0" xfId="0" quotePrefix="1" applyFont="1" applyFill="1" applyBorder="1" applyAlignment="1" applyProtection="1">
      <alignment horizontal="left" wrapText="1"/>
    </xf>
    <xf numFmtId="0" fontId="74" fillId="34" borderId="0" xfId="0" applyFont="1" applyFill="1" applyBorder="1" applyAlignment="1" applyProtection="1">
      <alignment wrapText="1"/>
    </xf>
    <xf numFmtId="0" fontId="66" fillId="34" borderId="0" xfId="0" applyFont="1" applyFill="1" applyBorder="1" applyAlignment="1" applyProtection="1">
      <alignment horizontal="center"/>
    </xf>
    <xf numFmtId="3" fontId="74" fillId="34" borderId="0" xfId="0" quotePrefix="1" applyNumberFormat="1" applyFont="1" applyFill="1" applyBorder="1" applyAlignment="1" applyProtection="1">
      <alignment horizontal="centerContinuous"/>
    </xf>
    <xf numFmtId="0" fontId="62" fillId="34" borderId="0" xfId="0" applyFont="1" applyFill="1" applyAlignment="1" applyProtection="1"/>
    <xf numFmtId="0" fontId="66" fillId="34" borderId="151" xfId="0" applyFont="1" applyFill="1" applyBorder="1" applyAlignment="1" applyProtection="1">
      <alignment horizontal="center"/>
    </xf>
    <xf numFmtId="0" fontId="66" fillId="34" borderId="150" xfId="0" applyFont="1" applyFill="1" applyBorder="1" applyAlignment="1" applyProtection="1">
      <alignment horizontal="center" wrapText="1"/>
    </xf>
    <xf numFmtId="0" fontId="66" fillId="34" borderId="147" xfId="0" applyFont="1" applyFill="1" applyBorder="1" applyProtection="1"/>
    <xf numFmtId="0" fontId="66" fillId="34" borderId="149" xfId="0" applyFont="1" applyFill="1" applyBorder="1" applyAlignment="1" applyProtection="1">
      <alignment horizontal="center"/>
    </xf>
    <xf numFmtId="0" fontId="66" fillId="34" borderId="148" xfId="0" applyFont="1" applyFill="1" applyBorder="1" applyAlignment="1" applyProtection="1">
      <alignment horizontal="center" wrapText="1"/>
    </xf>
    <xf numFmtId="0" fontId="66" fillId="34" borderId="149" xfId="0" applyFont="1" applyFill="1" applyBorder="1" applyAlignment="1" applyProtection="1">
      <alignment horizontal="center" wrapText="1"/>
    </xf>
    <xf numFmtId="0" fontId="74" fillId="34" borderId="149" xfId="0" quotePrefix="1" applyFont="1" applyFill="1" applyBorder="1" applyAlignment="1" applyProtection="1">
      <alignment horizontal="center"/>
    </xf>
    <xf numFmtId="0" fontId="74" fillId="34" borderId="148" xfId="0" quotePrefix="1" applyFont="1" applyFill="1" applyBorder="1" applyAlignment="1" applyProtection="1">
      <alignment horizontal="center" wrapText="1"/>
    </xf>
    <xf numFmtId="0" fontId="74" fillId="34" borderId="149" xfId="0" quotePrefix="1" applyFont="1" applyFill="1" applyBorder="1" applyAlignment="1" applyProtection="1">
      <alignment horizontal="center" wrapText="1"/>
    </xf>
    <xf numFmtId="0" fontId="66" fillId="34" borderId="139" xfId="0" applyFont="1" applyFill="1" applyBorder="1" applyAlignment="1" applyProtection="1">
      <alignment horizontal="left"/>
    </xf>
    <xf numFmtId="0" fontId="66" fillId="34" borderId="140" xfId="0" applyFont="1" applyFill="1" applyBorder="1" applyProtection="1"/>
    <xf numFmtId="0" fontId="66" fillId="34" borderId="125" xfId="0" applyFont="1" applyFill="1" applyBorder="1" applyAlignment="1" applyProtection="1">
      <alignment horizontal="right"/>
    </xf>
    <xf numFmtId="0" fontId="74" fillId="34" borderId="139" xfId="0" quotePrefix="1" applyFont="1" applyFill="1" applyBorder="1" applyAlignment="1" applyProtection="1">
      <alignment horizontal="right"/>
    </xf>
    <xf numFmtId="0" fontId="74" fillId="34" borderId="140" xfId="0" applyFont="1" applyFill="1" applyBorder="1" applyAlignment="1" applyProtection="1"/>
    <xf numFmtId="0" fontId="74" fillId="34" borderId="140" xfId="0" quotePrefix="1" applyFont="1" applyFill="1" applyBorder="1" applyAlignment="1" applyProtection="1">
      <alignment horizontal="center"/>
    </xf>
    <xf numFmtId="0" fontId="74" fillId="34" borderId="141" xfId="0" applyFont="1" applyFill="1" applyBorder="1" applyAlignment="1" applyProtection="1"/>
    <xf numFmtId="0" fontId="74" fillId="34" borderId="125" xfId="0" applyFont="1" applyFill="1" applyBorder="1" applyAlignment="1" applyProtection="1">
      <alignment horizontal="right"/>
    </xf>
    <xf numFmtId="0" fontId="74" fillId="34" borderId="0" xfId="0" applyFont="1" applyFill="1" applyBorder="1" applyAlignment="1" applyProtection="1">
      <alignment vertical="top"/>
    </xf>
    <xf numFmtId="0" fontId="74" fillId="34" borderId="2" xfId="0" applyFont="1" applyFill="1" applyBorder="1" applyAlignment="1" applyProtection="1"/>
    <xf numFmtId="0" fontId="74" fillId="34" borderId="164" xfId="0" applyFont="1" applyFill="1" applyBorder="1" applyAlignment="1" applyProtection="1">
      <alignment horizontal="right"/>
    </xf>
    <xf numFmtId="0" fontId="74" fillId="34" borderId="62" xfId="0" applyFont="1" applyFill="1" applyBorder="1" applyAlignment="1" applyProtection="1">
      <alignment horizontal="right"/>
    </xf>
    <xf numFmtId="0" fontId="74" fillId="0" borderId="125" xfId="0" quotePrefix="1" applyFont="1" applyBorder="1" applyAlignment="1" applyProtection="1">
      <alignment horizontal="right"/>
    </xf>
    <xf numFmtId="0" fontId="74" fillId="0" borderId="99" xfId="0" applyFont="1" applyBorder="1" applyProtection="1"/>
    <xf numFmtId="0" fontId="66" fillId="34" borderId="0" xfId="0" applyFont="1" applyFill="1" applyAlignment="1" applyProtection="1">
      <alignment horizontal="centerContinuous"/>
    </xf>
    <xf numFmtId="3" fontId="74" fillId="34" borderId="0" xfId="0" applyNumberFormat="1" applyFont="1" applyFill="1" applyAlignment="1" applyProtection="1">
      <alignment horizontal="centerContinuous"/>
    </xf>
    <xf numFmtId="0" fontId="66" fillId="34" borderId="95" xfId="0" applyFont="1" applyFill="1" applyBorder="1" applyProtection="1"/>
    <xf numFmtId="0" fontId="66" fillId="34" borderId="6" xfId="0" applyFont="1" applyFill="1" applyBorder="1" applyAlignment="1" applyProtection="1">
      <alignment horizontal="center"/>
    </xf>
    <xf numFmtId="1" fontId="66" fillId="34" borderId="165" xfId="0" quotePrefix="1" applyNumberFormat="1" applyFont="1" applyFill="1" applyBorder="1" applyAlignment="1" applyProtection="1">
      <alignment horizontal="center"/>
    </xf>
    <xf numFmtId="1" fontId="66" fillId="34" borderId="166" xfId="0" quotePrefix="1" applyNumberFormat="1" applyFont="1" applyFill="1" applyBorder="1" applyAlignment="1" applyProtection="1">
      <alignment horizontal="center"/>
    </xf>
    <xf numFmtId="0" fontId="66" fillId="34" borderId="119" xfId="0" applyFont="1" applyFill="1" applyBorder="1" applyProtection="1"/>
    <xf numFmtId="44" fontId="66" fillId="34" borderId="120" xfId="215" applyFont="1" applyFill="1" applyBorder="1" applyAlignment="1" applyProtection="1">
      <alignment horizontal="center" wrapText="1"/>
    </xf>
    <xf numFmtId="0" fontId="74" fillId="34" borderId="49" xfId="0" applyFont="1" applyFill="1" applyBorder="1" applyAlignment="1" applyProtection="1">
      <alignment horizontal="center"/>
    </xf>
    <xf numFmtId="3" fontId="74" fillId="34" borderId="49" xfId="0" applyNumberFormat="1" applyFont="1" applyFill="1" applyBorder="1" applyProtection="1"/>
    <xf numFmtId="3" fontId="74" fillId="34" borderId="74" xfId="0" applyNumberFormat="1" applyFont="1" applyFill="1" applyBorder="1" applyProtection="1"/>
    <xf numFmtId="0" fontId="66" fillId="34" borderId="81" xfId="0" quotePrefix="1" applyFont="1" applyFill="1" applyBorder="1" applyAlignment="1" applyProtection="1">
      <alignment horizontal="left"/>
    </xf>
    <xf numFmtId="0" fontId="89" fillId="34" borderId="3" xfId="0" applyFont="1" applyFill="1" applyBorder="1" applyProtection="1"/>
    <xf numFmtId="0" fontId="74" fillId="34" borderId="45" xfId="0" quotePrefix="1" applyFont="1" applyFill="1" applyBorder="1" applyAlignment="1" applyProtection="1">
      <alignment horizontal="center"/>
    </xf>
    <xf numFmtId="0" fontId="74" fillId="34" borderId="18" xfId="0" applyFont="1" applyFill="1" applyBorder="1" applyProtection="1"/>
    <xf numFmtId="0" fontId="74" fillId="34" borderId="8" xfId="0" applyFont="1" applyFill="1" applyBorder="1" applyProtection="1"/>
    <xf numFmtId="0" fontId="74" fillId="34" borderId="43" xfId="0" quotePrefix="1" applyFont="1" applyFill="1" applyBorder="1" applyAlignment="1" applyProtection="1">
      <alignment horizontal="center"/>
    </xf>
    <xf numFmtId="0" fontId="74" fillId="34" borderId="18" xfId="0" applyFont="1" applyFill="1" applyBorder="1" applyAlignment="1" applyProtection="1">
      <alignment horizontal="right"/>
    </xf>
    <xf numFmtId="0" fontId="74" fillId="34" borderId="38" xfId="0" applyFont="1" applyFill="1" applyBorder="1" applyAlignment="1" applyProtection="1">
      <alignment horizontal="right"/>
    </xf>
    <xf numFmtId="0" fontId="74" fillId="34" borderId="11" xfId="0" quotePrefix="1" applyFont="1" applyFill="1" applyBorder="1" applyAlignment="1" applyProtection="1">
      <alignment horizontal="left"/>
    </xf>
    <xf numFmtId="0" fontId="66" fillId="34" borderId="67" xfId="0" quotePrefix="1" applyFont="1" applyFill="1" applyBorder="1" applyAlignment="1" applyProtection="1">
      <alignment horizontal="left"/>
    </xf>
    <xf numFmtId="0" fontId="74" fillId="34" borderId="43" xfId="0" applyFont="1" applyFill="1" applyBorder="1" applyAlignment="1" applyProtection="1">
      <alignment horizontal="center"/>
    </xf>
    <xf numFmtId="0" fontId="74" fillId="34" borderId="160" xfId="0" applyFont="1" applyFill="1" applyBorder="1" applyAlignment="1" applyProtection="1">
      <alignment horizontal="right"/>
    </xf>
    <xf numFmtId="0" fontId="74" fillId="34" borderId="250" xfId="0" applyFont="1" applyFill="1" applyBorder="1" applyAlignment="1" applyProtection="1">
      <alignment horizontal="center"/>
    </xf>
    <xf numFmtId="0" fontId="74" fillId="34" borderId="358" xfId="0" applyFont="1" applyFill="1" applyBorder="1" applyProtection="1"/>
    <xf numFmtId="0" fontId="74" fillId="34" borderId="102" xfId="0" applyFont="1" applyFill="1" applyBorder="1" applyAlignment="1" applyProtection="1">
      <alignment horizontal="right"/>
    </xf>
    <xf numFmtId="0" fontId="74" fillId="34" borderId="272" xfId="0" quotePrefix="1" applyFont="1" applyFill="1" applyBorder="1" applyAlignment="1" applyProtection="1">
      <alignment horizontal="center"/>
    </xf>
    <xf numFmtId="0" fontId="74" fillId="34" borderId="8" xfId="0" applyFont="1" applyFill="1" applyBorder="1" applyAlignment="1" applyProtection="1">
      <alignment horizontal="right"/>
    </xf>
    <xf numFmtId="0" fontId="74" fillId="34" borderId="8" xfId="0" applyFont="1" applyFill="1" applyBorder="1" applyAlignment="1" applyProtection="1">
      <alignment horizontal="left"/>
    </xf>
    <xf numFmtId="0" fontId="74" fillId="34" borderId="3" xfId="0" applyFont="1" applyFill="1" applyBorder="1" applyAlignment="1" applyProtection="1">
      <alignment horizontal="left"/>
    </xf>
    <xf numFmtId="0" fontId="89" fillId="34" borderId="43" xfId="0" applyFont="1" applyFill="1" applyBorder="1" applyAlignment="1" applyProtection="1">
      <alignment horizontal="center"/>
    </xf>
    <xf numFmtId="0" fontId="66" fillId="34" borderId="14" xfId="0" quotePrefix="1" applyFont="1" applyFill="1" applyBorder="1" applyAlignment="1" applyProtection="1">
      <alignment horizontal="left"/>
    </xf>
    <xf numFmtId="0" fontId="74" fillId="34" borderId="19" xfId="0" applyFont="1" applyFill="1" applyBorder="1" applyAlignment="1" applyProtection="1">
      <alignment horizontal="right"/>
    </xf>
    <xf numFmtId="0" fontId="74" fillId="34" borderId="44" xfId="0" quotePrefix="1" applyFont="1" applyFill="1" applyBorder="1" applyAlignment="1" applyProtection="1">
      <alignment horizontal="center"/>
    </xf>
    <xf numFmtId="0" fontId="66" fillId="34" borderId="3" xfId="0" quotePrefix="1" applyFont="1" applyFill="1" applyBorder="1" applyAlignment="1" applyProtection="1">
      <alignment horizontal="left"/>
    </xf>
    <xf numFmtId="0" fontId="74" fillId="34" borderId="37" xfId="0" applyFont="1" applyFill="1" applyBorder="1" applyProtection="1"/>
    <xf numFmtId="0" fontId="74" fillId="34" borderId="17" xfId="0" quotePrefix="1" applyFont="1" applyFill="1" applyBorder="1" applyAlignment="1" applyProtection="1">
      <alignment horizontal="left"/>
    </xf>
    <xf numFmtId="0" fontId="74" fillId="34" borderId="17" xfId="0" applyFont="1" applyFill="1" applyBorder="1" applyProtection="1"/>
    <xf numFmtId="0" fontId="74" fillId="34" borderId="56" xfId="0" quotePrefix="1" applyFont="1" applyFill="1" applyBorder="1" applyAlignment="1" applyProtection="1">
      <alignment horizontal="center"/>
    </xf>
    <xf numFmtId="3" fontId="74" fillId="0" borderId="10" xfId="177" applyNumberFormat="1" applyFont="1" applyFill="1" applyBorder="1" applyProtection="1">
      <protection locked="0"/>
    </xf>
    <xf numFmtId="3" fontId="74" fillId="0" borderId="120" xfId="177" applyNumberFormat="1" applyFont="1" applyFill="1" applyBorder="1" applyProtection="1">
      <protection locked="0"/>
    </xf>
    <xf numFmtId="172" fontId="74" fillId="0" borderId="120" xfId="177" quotePrefix="1" applyNumberFormat="1" applyFont="1" applyFill="1" applyBorder="1" applyAlignment="1" applyProtection="1">
      <alignment horizontal="right"/>
      <protection locked="0"/>
    </xf>
    <xf numFmtId="172" fontId="74" fillId="0" borderId="123" xfId="177" quotePrefix="1" applyNumberFormat="1" applyFont="1" applyFill="1" applyBorder="1" applyAlignment="1" applyProtection="1">
      <alignment horizontal="right"/>
      <protection locked="0"/>
    </xf>
    <xf numFmtId="3" fontId="74" fillId="0" borderId="220" xfId="0" applyNumberFormat="1" applyFont="1" applyFill="1" applyBorder="1" applyProtection="1">
      <protection locked="0"/>
    </xf>
    <xf numFmtId="37" fontId="74" fillId="0" borderId="220" xfId="0" applyNumberFormat="1" applyFont="1" applyFill="1" applyBorder="1" applyProtection="1">
      <protection locked="0"/>
    </xf>
    <xf numFmtId="171" fontId="74" fillId="35" borderId="10" xfId="217" quotePrefix="1" applyNumberFormat="1" applyFont="1" applyFill="1" applyBorder="1" applyAlignment="1" applyProtection="1">
      <alignment horizontal="right"/>
    </xf>
    <xf numFmtId="37" fontId="74" fillId="0" borderId="120" xfId="177" quotePrefix="1" applyNumberFormat="1" applyFont="1" applyFill="1" applyBorder="1" applyAlignment="1" applyProtection="1">
      <alignment horizontal="right"/>
      <protection locked="0"/>
    </xf>
    <xf numFmtId="37" fontId="74" fillId="0" borderId="123" xfId="177" quotePrefix="1" applyNumberFormat="1" applyFont="1" applyFill="1" applyBorder="1" applyAlignment="1" applyProtection="1">
      <alignment horizontal="right"/>
      <protection locked="0"/>
    </xf>
    <xf numFmtId="170" fontId="74" fillId="35" borderId="10" xfId="177" quotePrefix="1" applyNumberFormat="1" applyFont="1" applyFill="1" applyBorder="1" applyAlignment="1" applyProtection="1">
      <alignment horizontal="right"/>
    </xf>
    <xf numFmtId="170" fontId="74" fillId="35" borderId="33" xfId="177" quotePrefix="1" applyNumberFormat="1" applyFont="1" applyFill="1" applyBorder="1" applyAlignment="1" applyProtection="1">
      <alignment horizontal="right"/>
    </xf>
    <xf numFmtId="37" fontId="74" fillId="0" borderId="120" xfId="0" applyNumberFormat="1" applyFont="1" applyFill="1" applyBorder="1" applyProtection="1">
      <protection locked="0"/>
    </xf>
    <xf numFmtId="37" fontId="74" fillId="0" borderId="123" xfId="0" applyNumberFormat="1" applyFont="1" applyFill="1" applyBorder="1" applyProtection="1">
      <protection locked="0"/>
    </xf>
    <xf numFmtId="9" fontId="74" fillId="0" borderId="120" xfId="217" quotePrefix="1" applyFont="1" applyFill="1" applyBorder="1" applyAlignment="1" applyProtection="1">
      <alignment horizontal="right"/>
      <protection locked="0"/>
    </xf>
    <xf numFmtId="9" fontId="74" fillId="0" borderId="123" xfId="217" quotePrefix="1" applyFont="1" applyFill="1" applyBorder="1" applyAlignment="1" applyProtection="1">
      <alignment horizontal="right"/>
      <protection locked="0"/>
    </xf>
    <xf numFmtId="37" fontId="74" fillId="0" borderId="120" xfId="177" applyNumberFormat="1" applyFont="1" applyFill="1" applyBorder="1" applyProtection="1">
      <protection locked="0"/>
    </xf>
    <xf numFmtId="171" fontId="74" fillId="0" borderId="120" xfId="217" quotePrefix="1" applyNumberFormat="1" applyFont="1" applyFill="1" applyBorder="1" applyAlignment="1" applyProtection="1">
      <alignment horizontal="right"/>
      <protection locked="0"/>
    </xf>
    <xf numFmtId="9" fontId="74" fillId="0" borderId="10" xfId="217" quotePrefix="1" applyFont="1" applyFill="1" applyBorder="1" applyAlignment="1" applyProtection="1">
      <alignment horizontal="right"/>
      <protection locked="0"/>
    </xf>
    <xf numFmtId="9" fontId="74" fillId="0" borderId="33" xfId="217" quotePrefix="1" applyFont="1" applyFill="1" applyBorder="1" applyAlignment="1" applyProtection="1">
      <alignment horizontal="right"/>
      <protection locked="0"/>
    </xf>
    <xf numFmtId="170" fontId="74" fillId="0" borderId="10" xfId="177" applyNumberFormat="1" applyFont="1" applyFill="1" applyBorder="1" applyProtection="1">
      <protection locked="0"/>
    </xf>
    <xf numFmtId="170" fontId="74" fillId="0" borderId="28" xfId="177" applyNumberFormat="1" applyFont="1" applyFill="1" applyBorder="1" applyProtection="1">
      <protection locked="0"/>
    </xf>
    <xf numFmtId="0" fontId="91" fillId="34" borderId="118" xfId="0" applyFont="1" applyFill="1" applyBorder="1" applyAlignment="1">
      <alignment horizontal="left" vertical="center" indent="1"/>
    </xf>
    <xf numFmtId="0" fontId="91" fillId="34" borderId="120" xfId="0" applyFont="1" applyFill="1" applyBorder="1" applyAlignment="1">
      <alignment horizontal="center" vertical="center" wrapText="1"/>
    </xf>
    <xf numFmtId="0" fontId="66" fillId="34" borderId="118" xfId="0" applyFont="1" applyFill="1" applyBorder="1"/>
    <xf numFmtId="0" fontId="66" fillId="34" borderId="120" xfId="0" applyFont="1" applyFill="1" applyBorder="1" applyAlignment="1">
      <alignment wrapText="1"/>
    </xf>
    <xf numFmtId="44" fontId="66" fillId="34" borderId="120" xfId="215" applyFont="1" applyFill="1" applyBorder="1" applyAlignment="1">
      <alignment horizontal="center" wrapText="1"/>
    </xf>
    <xf numFmtId="0" fontId="146" fillId="34" borderId="43" xfId="0" applyFont="1" applyFill="1" applyBorder="1" applyAlignment="1">
      <alignment horizontal="left" vertical="center" wrapText="1"/>
    </xf>
    <xf numFmtId="0" fontId="90" fillId="34" borderId="43" xfId="0" applyFont="1" applyFill="1" applyBorder="1" applyAlignment="1">
      <alignment horizontal="left" vertical="center" wrapText="1" indent="1"/>
    </xf>
    <xf numFmtId="0" fontId="90" fillId="34" borderId="43" xfId="0" applyFont="1" applyFill="1" applyBorder="1" applyAlignment="1">
      <alignment horizontal="left" vertical="center" wrapText="1"/>
    </xf>
    <xf numFmtId="170" fontId="90" fillId="34" borderId="43" xfId="0" applyNumberFormat="1" applyFont="1" applyFill="1" applyBorder="1" applyAlignment="1">
      <alignment horizontal="left" vertical="center" wrapText="1" indent="1"/>
    </xf>
    <xf numFmtId="44" fontId="90" fillId="34" borderId="43" xfId="215" applyFont="1" applyFill="1" applyBorder="1" applyAlignment="1">
      <alignment horizontal="left" vertical="center" wrapText="1" indent="1"/>
    </xf>
    <xf numFmtId="0" fontId="90" fillId="34" borderId="43" xfId="0" applyFont="1" applyFill="1" applyBorder="1" applyAlignment="1">
      <alignment horizontal="left" vertical="center" wrapText="1" indent="3"/>
    </xf>
    <xf numFmtId="170" fontId="90" fillId="31" borderId="43" xfId="177" applyNumberFormat="1" applyFont="1" applyFill="1" applyBorder="1" applyAlignment="1" applyProtection="1">
      <alignment horizontal="left" vertical="center" wrapText="1" indent="1"/>
      <protection locked="0"/>
    </xf>
    <xf numFmtId="44" fontId="90" fillId="31" borderId="43" xfId="215" applyFont="1" applyFill="1" applyBorder="1" applyAlignment="1" applyProtection="1">
      <alignment horizontal="left" vertical="center" wrapText="1" indent="1"/>
      <protection locked="0"/>
    </xf>
    <xf numFmtId="0" fontId="90" fillId="34" borderId="272" xfId="0" applyFont="1" applyFill="1" applyBorder="1" applyAlignment="1">
      <alignment horizontal="left" vertical="center" wrapText="1"/>
    </xf>
    <xf numFmtId="170" fontId="90" fillId="31" borderId="315" xfId="177" applyNumberFormat="1" applyFont="1" applyFill="1" applyBorder="1" applyAlignment="1" applyProtection="1">
      <alignment horizontal="left" vertical="center" wrapText="1" indent="1"/>
      <protection locked="0"/>
    </xf>
    <xf numFmtId="44" fontId="90" fillId="31" borderId="315" xfId="215" applyFont="1" applyFill="1" applyBorder="1" applyAlignment="1" applyProtection="1">
      <alignment horizontal="left" vertical="center" wrapText="1" indent="1"/>
      <protection locked="0"/>
    </xf>
    <xf numFmtId="0" fontId="91" fillId="33" borderId="43" xfId="0" applyFont="1" applyFill="1" applyBorder="1" applyAlignment="1">
      <alignment horizontal="left" vertical="center" wrapText="1"/>
    </xf>
    <xf numFmtId="170" fontId="66" fillId="33" borderId="272" xfId="177" applyNumberFormat="1" applyFont="1" applyFill="1" applyBorder="1" applyAlignment="1">
      <alignment wrapText="1"/>
    </xf>
    <xf numFmtId="44" fontId="66" fillId="33" borderId="272" xfId="215" applyFont="1" applyFill="1" applyBorder="1" applyAlignment="1">
      <alignment wrapText="1"/>
    </xf>
    <xf numFmtId="0" fontId="90" fillId="34" borderId="43" xfId="0" applyFont="1" applyFill="1" applyBorder="1" applyAlignment="1">
      <alignment horizontal="left" vertical="center" indent="1"/>
    </xf>
    <xf numFmtId="170" fontId="90" fillId="34" borderId="43" xfId="177" applyNumberFormat="1" applyFont="1" applyFill="1" applyBorder="1" applyAlignment="1">
      <alignment horizontal="left" vertical="center" wrapText="1" indent="1"/>
    </xf>
    <xf numFmtId="0" fontId="90" fillId="34" borderId="250" xfId="0" applyFont="1" applyFill="1" applyBorder="1" applyAlignment="1">
      <alignment horizontal="left" vertical="center" wrapText="1"/>
    </xf>
    <xf numFmtId="170" fontId="90" fillId="31" borderId="316" xfId="177" applyNumberFormat="1" applyFont="1" applyFill="1" applyBorder="1" applyAlignment="1" applyProtection="1">
      <alignment horizontal="left" vertical="center" wrapText="1" indent="1"/>
      <protection locked="0"/>
    </xf>
    <xf numFmtId="44" fontId="90" fillId="31" borderId="316" xfId="215" applyFont="1" applyFill="1" applyBorder="1" applyAlignment="1" applyProtection="1">
      <alignment horizontal="left" vertical="center" wrapText="1" indent="1"/>
      <protection locked="0"/>
    </xf>
    <xf numFmtId="0" fontId="91" fillId="33" borderId="257" xfId="0" applyFont="1" applyFill="1" applyBorder="1" applyAlignment="1">
      <alignment horizontal="left" vertical="center" wrapText="1"/>
    </xf>
    <xf numFmtId="170" fontId="66" fillId="33" borderId="266" xfId="177" applyNumberFormat="1" applyFont="1" applyFill="1" applyBorder="1"/>
    <xf numFmtId="44" fontId="66" fillId="33" borderId="266" xfId="215" applyFont="1" applyFill="1" applyBorder="1"/>
    <xf numFmtId="0" fontId="91" fillId="35" borderId="118" xfId="0" applyFont="1" applyFill="1" applyBorder="1" applyAlignment="1">
      <alignment horizontal="left"/>
    </xf>
    <xf numFmtId="170" fontId="66" fillId="35" borderId="120" xfId="177" applyNumberFormat="1" applyFont="1" applyFill="1" applyBorder="1" applyAlignment="1">
      <alignment wrapText="1"/>
    </xf>
    <xf numFmtId="44" fontId="66" fillId="35" borderId="120" xfId="215" applyFont="1" applyFill="1" applyBorder="1" applyAlignment="1">
      <alignment wrapText="1"/>
    </xf>
    <xf numFmtId="0" fontId="62" fillId="34" borderId="247" xfId="0" applyFont="1" applyFill="1" applyBorder="1" applyProtection="1"/>
    <xf numFmtId="0" fontId="74" fillId="0" borderId="0" xfId="0" applyFont="1" applyProtection="1">
      <protection locked="0"/>
    </xf>
    <xf numFmtId="170" fontId="74" fillId="0" borderId="56" xfId="177" applyNumberFormat="1" applyFont="1" applyFill="1" applyBorder="1" applyProtection="1">
      <protection locked="0"/>
    </xf>
    <xf numFmtId="170" fontId="74" fillId="0" borderId="143" xfId="177" applyNumberFormat="1" applyFont="1" applyFill="1" applyBorder="1" applyProtection="1">
      <protection locked="0"/>
    </xf>
    <xf numFmtId="0" fontId="46" fillId="29" borderId="0" xfId="0" applyFont="1" applyFill="1" applyBorder="1" applyProtection="1"/>
    <xf numFmtId="0" fontId="46" fillId="34" borderId="0" xfId="0" applyFont="1" applyFill="1" applyAlignment="1">
      <alignment horizontal="right"/>
    </xf>
    <xf numFmtId="170" fontId="62" fillId="28" borderId="435" xfId="177" applyNumberFormat="1" applyFont="1" applyFill="1" applyBorder="1" applyProtection="1"/>
    <xf numFmtId="170" fontId="46" fillId="0" borderId="441" xfId="177" applyNumberFormat="1" applyFont="1" applyFill="1" applyBorder="1" applyProtection="1">
      <protection locked="0"/>
    </xf>
    <xf numFmtId="170" fontId="46" fillId="35" borderId="420" xfId="177" applyNumberFormat="1" applyFont="1" applyFill="1" applyBorder="1" applyAlignment="1" applyProtection="1">
      <alignment horizontal="right"/>
    </xf>
    <xf numFmtId="0" fontId="62" fillId="26" borderId="160" xfId="0" quotePrefix="1" applyFont="1" applyFill="1" applyBorder="1" applyProtection="1"/>
    <xf numFmtId="0" fontId="92" fillId="34" borderId="160" xfId="0" applyFont="1" applyFill="1" applyBorder="1" applyProtection="1"/>
    <xf numFmtId="170" fontId="46" fillId="34" borderId="254" xfId="245" applyNumberFormat="1" applyFont="1" applyFill="1" applyBorder="1" applyProtection="1"/>
    <xf numFmtId="170" fontId="46" fillId="26" borderId="253" xfId="245" applyNumberFormat="1" applyFont="1" applyFill="1" applyBorder="1" applyProtection="1"/>
    <xf numFmtId="0" fontId="103" fillId="34" borderId="80" xfId="0" applyFont="1" applyFill="1" applyBorder="1" applyAlignment="1" applyProtection="1">
      <alignment wrapText="1"/>
    </xf>
    <xf numFmtId="0" fontId="116" fillId="34" borderId="80" xfId="0" applyFont="1" applyFill="1" applyBorder="1" applyAlignment="1" applyProtection="1">
      <alignment horizontal="left"/>
    </xf>
    <xf numFmtId="0" fontId="116" fillId="34" borderId="67" xfId="0" quotePrefix="1" applyFont="1" applyFill="1" applyBorder="1" applyProtection="1"/>
    <xf numFmtId="0" fontId="116" fillId="34" borderId="275" xfId="0" quotePrefix="1" applyFont="1" applyFill="1" applyBorder="1" applyProtection="1"/>
    <xf numFmtId="0" fontId="116" fillId="34" borderId="80" xfId="0" applyFont="1" applyFill="1" applyBorder="1" applyAlignment="1" applyProtection="1">
      <alignment horizontal="left" wrapText="1"/>
    </xf>
    <xf numFmtId="0" fontId="116" fillId="34" borderId="80" xfId="0" applyFont="1" applyFill="1" applyBorder="1" applyProtection="1"/>
    <xf numFmtId="0" fontId="116" fillId="34" borderId="67" xfId="0" quotePrefix="1" applyFont="1" applyFill="1" applyBorder="1" applyAlignment="1" applyProtection="1">
      <alignment wrapText="1"/>
    </xf>
    <xf numFmtId="0" fontId="116" fillId="34" borderId="283" xfId="0" quotePrefix="1" applyFont="1" applyFill="1" applyBorder="1" applyProtection="1"/>
    <xf numFmtId="0" fontId="116" fillId="34" borderId="283" xfId="0" applyFont="1" applyFill="1" applyBorder="1" applyProtection="1"/>
    <xf numFmtId="0" fontId="116" fillId="34" borderId="160" xfId="0" applyFont="1" applyFill="1" applyBorder="1" applyProtection="1"/>
    <xf numFmtId="0" fontId="46" fillId="34" borderId="401" xfId="0" applyFont="1" applyFill="1" applyBorder="1" applyAlignment="1">
      <alignment horizontal="left"/>
    </xf>
    <xf numFmtId="173" fontId="66" fillId="34" borderId="98" xfId="0" applyNumberFormat="1" applyFont="1" applyFill="1" applyBorder="1" applyProtection="1"/>
    <xf numFmtId="170" fontId="91" fillId="28" borderId="257" xfId="177" applyNumberFormat="1" applyFont="1" applyFill="1" applyBorder="1" applyProtection="1"/>
    <xf numFmtId="170" fontId="90" fillId="35" borderId="191" xfId="177" applyNumberFormat="1" applyFont="1" applyFill="1" applyBorder="1" applyProtection="1"/>
    <xf numFmtId="170" fontId="74" fillId="35" borderId="191" xfId="177" applyNumberFormat="1" applyFont="1" applyFill="1" applyBorder="1" applyProtection="1"/>
    <xf numFmtId="170" fontId="91" fillId="28" borderId="28" xfId="177" applyNumberFormat="1" applyFont="1" applyFill="1" applyBorder="1" applyProtection="1"/>
    <xf numFmtId="0" fontId="92" fillId="34" borderId="0" xfId="0" applyFont="1" applyFill="1" applyAlignment="1" applyProtection="1">
      <alignment horizontal="center"/>
    </xf>
    <xf numFmtId="0" fontId="62" fillId="34" borderId="3" xfId="0" quotePrefix="1" applyFont="1" applyFill="1" applyBorder="1" applyAlignment="1" applyProtection="1">
      <alignment horizontal="left"/>
    </xf>
    <xf numFmtId="0" fontId="46" fillId="34" borderId="8" xfId="0" quotePrefix="1" applyFont="1" applyFill="1" applyBorder="1" applyAlignment="1" applyProtection="1">
      <alignment horizontal="left"/>
    </xf>
    <xf numFmtId="0" fontId="46" fillId="34" borderId="98" xfId="0" quotePrefix="1" applyFont="1" applyFill="1" applyBorder="1" applyAlignment="1" applyProtection="1">
      <alignment horizontal="left"/>
    </xf>
    <xf numFmtId="0" fontId="62" fillId="34" borderId="97" xfId="0" quotePrefix="1" applyFont="1" applyFill="1" applyBorder="1" applyAlignment="1" applyProtection="1">
      <alignment horizontal="left"/>
    </xf>
    <xf numFmtId="0" fontId="80" fillId="34" borderId="62" xfId="0" applyFont="1" applyFill="1" applyBorder="1" applyProtection="1"/>
    <xf numFmtId="0" fontId="62" fillId="34" borderId="43" xfId="0" applyFont="1" applyFill="1" applyBorder="1" applyProtection="1"/>
    <xf numFmtId="0" fontId="62" fillId="34" borderId="108" xfId="0" applyFont="1" applyFill="1" applyBorder="1" applyProtection="1"/>
    <xf numFmtId="0" fontId="62" fillId="34" borderId="119" xfId="0" applyFont="1" applyFill="1" applyBorder="1" applyProtection="1"/>
    <xf numFmtId="0" fontId="46" fillId="34" borderId="77" xfId="0" applyFont="1" applyFill="1" applyBorder="1" applyProtection="1"/>
    <xf numFmtId="0" fontId="46" fillId="34" borderId="60" xfId="0" applyFont="1" applyFill="1" applyBorder="1" applyProtection="1"/>
    <xf numFmtId="0" fontId="46" fillId="34" borderId="91" xfId="0" applyFont="1" applyFill="1" applyBorder="1" applyProtection="1"/>
    <xf numFmtId="0" fontId="46" fillId="34" borderId="61" xfId="0" applyFont="1" applyFill="1" applyBorder="1" applyProtection="1"/>
    <xf numFmtId="0" fontId="46" fillId="34" borderId="85" xfId="0" applyFont="1" applyFill="1" applyBorder="1" applyProtection="1"/>
    <xf numFmtId="0" fontId="62" fillId="34" borderId="82" xfId="0" applyFont="1" applyFill="1" applyBorder="1" applyProtection="1"/>
    <xf numFmtId="0" fontId="62" fillId="34" borderId="161" xfId="0" applyFont="1" applyFill="1" applyBorder="1" applyProtection="1"/>
    <xf numFmtId="0" fontId="62" fillId="34" borderId="190" xfId="0" applyFont="1" applyFill="1" applyBorder="1" applyAlignment="1" applyProtection="1">
      <alignment horizontal="center"/>
    </xf>
    <xf numFmtId="0" fontId="62" fillId="34" borderId="190" xfId="0" applyFont="1" applyFill="1" applyBorder="1" applyProtection="1"/>
    <xf numFmtId="0" fontId="62" fillId="34" borderId="149" xfId="0" applyFont="1" applyFill="1" applyBorder="1" applyProtection="1"/>
    <xf numFmtId="0" fontId="62" fillId="34" borderId="148" xfId="0" quotePrefix="1" applyFont="1" applyFill="1" applyBorder="1" applyAlignment="1" applyProtection="1">
      <alignment horizontal="center"/>
    </xf>
    <xf numFmtId="0" fontId="62" fillId="34" borderId="402" xfId="0" quotePrefix="1" applyFont="1" applyFill="1" applyBorder="1" applyAlignment="1" applyProtection="1">
      <alignment horizontal="center"/>
    </xf>
    <xf numFmtId="0" fontId="62" fillId="34" borderId="192" xfId="0" applyFont="1" applyFill="1" applyBorder="1" applyAlignment="1" applyProtection="1">
      <alignment horizontal="center"/>
    </xf>
    <xf numFmtId="170" fontId="46" fillId="35" borderId="271" xfId="177" quotePrefix="1" applyNumberFormat="1" applyFont="1" applyFill="1" applyBorder="1" applyAlignment="1" applyProtection="1">
      <alignment horizontal="center"/>
    </xf>
    <xf numFmtId="170" fontId="46" fillId="35" borderId="265" xfId="177" quotePrefix="1" applyNumberFormat="1" applyFont="1" applyFill="1" applyBorder="1" applyAlignment="1" applyProtection="1">
      <alignment horizontal="center"/>
    </xf>
    <xf numFmtId="170" fontId="46" fillId="35" borderId="378" xfId="177" quotePrefix="1" applyNumberFormat="1" applyFont="1" applyFill="1" applyBorder="1" applyAlignment="1" applyProtection="1">
      <alignment horizontal="center"/>
    </xf>
    <xf numFmtId="170" fontId="46" fillId="35" borderId="34" xfId="177" quotePrefix="1" applyNumberFormat="1" applyFont="1" applyFill="1" applyBorder="1" applyAlignment="1" applyProtection="1">
      <alignment horizontal="center"/>
    </xf>
    <xf numFmtId="170" fontId="46" fillId="35" borderId="252" xfId="177" quotePrefix="1" applyNumberFormat="1" applyFont="1" applyFill="1" applyBorder="1" applyAlignment="1" applyProtection="1">
      <alignment horizontal="center"/>
    </xf>
    <xf numFmtId="170" fontId="84" fillId="35" borderId="271" xfId="177" quotePrefix="1" applyNumberFormat="1" applyFont="1" applyFill="1" applyBorder="1" applyAlignment="1" applyProtection="1">
      <alignment horizontal="center"/>
    </xf>
    <xf numFmtId="170" fontId="84" fillId="0" borderId="99" xfId="177" applyNumberFormat="1" applyFont="1" applyBorder="1" applyProtection="1">
      <protection locked="0"/>
    </xf>
    <xf numFmtId="170" fontId="46" fillId="35" borderId="170" xfId="177" applyNumberFormat="1" applyFont="1" applyFill="1" applyBorder="1" applyProtection="1"/>
    <xf numFmtId="170" fontId="46" fillId="0" borderId="43" xfId="177" quotePrefix="1" applyNumberFormat="1" applyFont="1" applyBorder="1" applyAlignment="1" applyProtection="1">
      <alignment horizontal="center"/>
      <protection locked="0"/>
    </xf>
    <xf numFmtId="170" fontId="46" fillId="0" borderId="187" xfId="177" quotePrefix="1" applyNumberFormat="1" applyFont="1" applyFill="1" applyBorder="1" applyAlignment="1" applyProtection="1">
      <alignment horizontal="center"/>
      <protection locked="0"/>
    </xf>
    <xf numFmtId="170" fontId="46" fillId="0" borderId="187" xfId="177" quotePrefix="1" applyNumberFormat="1" applyFont="1" applyBorder="1" applyAlignment="1" applyProtection="1">
      <alignment horizontal="center"/>
      <protection locked="0"/>
    </xf>
    <xf numFmtId="170" fontId="46" fillId="0" borderId="235" xfId="177" quotePrefix="1" applyNumberFormat="1" applyFont="1" applyBorder="1" applyAlignment="1" applyProtection="1">
      <alignment horizontal="center"/>
      <protection locked="0"/>
    </xf>
    <xf numFmtId="170" fontId="46" fillId="0" borderId="125" xfId="177" quotePrefix="1" applyNumberFormat="1" applyFont="1" applyFill="1" applyBorder="1" applyAlignment="1" applyProtection="1">
      <alignment horizontal="center"/>
      <protection locked="0"/>
    </xf>
    <xf numFmtId="170" fontId="46" fillId="0" borderId="125" xfId="177" quotePrefix="1" applyNumberFormat="1" applyFont="1" applyBorder="1" applyAlignment="1" applyProtection="1">
      <alignment horizontal="center"/>
      <protection locked="0"/>
    </xf>
    <xf numFmtId="170" fontId="46" fillId="0" borderId="187" xfId="177" applyNumberFormat="1" applyFont="1" applyBorder="1" applyProtection="1">
      <protection locked="0"/>
    </xf>
    <xf numFmtId="170" fontId="46" fillId="0" borderId="235" xfId="177" applyNumberFormat="1" applyFont="1" applyBorder="1" applyProtection="1">
      <protection locked="0"/>
    </xf>
    <xf numFmtId="170" fontId="46" fillId="35" borderId="36" xfId="177" applyNumberFormat="1" applyFont="1" applyFill="1" applyBorder="1" applyProtection="1"/>
    <xf numFmtId="0" fontId="121" fillId="34" borderId="129" xfId="0" applyFont="1" applyFill="1" applyBorder="1" applyAlignment="1" applyProtection="1">
      <alignment horizontal="center" vertical="top" wrapText="1"/>
    </xf>
    <xf numFmtId="0" fontId="66" fillId="34" borderId="129" xfId="0" applyFont="1" applyFill="1" applyBorder="1" applyAlignment="1" applyProtection="1">
      <alignment horizontal="center" vertical="top" wrapText="1"/>
    </xf>
    <xf numFmtId="0" fontId="66" fillId="34" borderId="130" xfId="0" applyFont="1" applyFill="1" applyBorder="1" applyAlignment="1" applyProtection="1">
      <alignment horizontal="center" vertical="top" wrapText="1"/>
    </xf>
    <xf numFmtId="0" fontId="121" fillId="34" borderId="120" xfId="0" applyFont="1" applyFill="1" applyBorder="1" applyAlignment="1" applyProtection="1">
      <alignment vertical="center" wrapText="1"/>
    </xf>
    <xf numFmtId="0" fontId="121" fillId="34" borderId="174" xfId="0" applyFont="1" applyFill="1" applyBorder="1" applyAlignment="1" applyProtection="1">
      <alignment horizontal="center" vertical="top" wrapText="1"/>
    </xf>
    <xf numFmtId="0" fontId="66" fillId="34" borderId="0" xfId="0" applyFont="1" applyFill="1" applyBorder="1" applyAlignment="1" applyProtection="1">
      <alignment horizontal="center" vertical="top" wrapText="1"/>
    </xf>
    <xf numFmtId="0" fontId="121" fillId="34" borderId="0" xfId="0" applyFont="1" applyFill="1" applyBorder="1" applyAlignment="1" applyProtection="1">
      <alignment horizontal="center" vertical="top" wrapText="1"/>
    </xf>
    <xf numFmtId="0" fontId="121" fillId="34" borderId="191" xfId="0" applyFont="1" applyFill="1" applyBorder="1" applyAlignment="1" applyProtection="1">
      <alignment horizontal="center" vertical="top" wrapText="1"/>
    </xf>
    <xf numFmtId="0" fontId="66" fillId="34" borderId="0" xfId="0" applyFont="1" applyFill="1" applyBorder="1" applyAlignment="1" applyProtection="1">
      <alignment horizontal="center" vertical="center" wrapText="1"/>
    </xf>
    <xf numFmtId="0" fontId="66" fillId="34" borderId="191" xfId="0" applyFont="1" applyFill="1" applyBorder="1" applyAlignment="1" applyProtection="1">
      <alignment horizontal="center" vertical="center" wrapText="1"/>
    </xf>
    <xf numFmtId="0" fontId="121" fillId="34" borderId="0" xfId="0" applyFont="1" applyFill="1" applyBorder="1" applyAlignment="1" applyProtection="1">
      <alignment horizontal="center" vertical="center"/>
    </xf>
    <xf numFmtId="0" fontId="112" fillId="34" borderId="149" xfId="0" applyFont="1" applyFill="1" applyBorder="1" applyAlignment="1" applyProtection="1">
      <alignment horizontal="left" vertical="top" indent="3"/>
    </xf>
    <xf numFmtId="1" fontId="112" fillId="34" borderId="10" xfId="0" applyNumberFormat="1" applyFont="1" applyFill="1" applyBorder="1" applyAlignment="1" applyProtection="1">
      <alignment horizontal="left" vertical="top" indent="3"/>
    </xf>
    <xf numFmtId="1" fontId="112" fillId="34" borderId="149" xfId="0" applyNumberFormat="1" applyFont="1" applyFill="1" applyBorder="1" applyAlignment="1" applyProtection="1">
      <alignment horizontal="left" vertical="top" indent="3"/>
    </xf>
    <xf numFmtId="0" fontId="112" fillId="34" borderId="10" xfId="0" applyFont="1" applyFill="1" applyBorder="1" applyAlignment="1" applyProtection="1">
      <alignment horizontal="left" vertical="top" indent="3"/>
    </xf>
    <xf numFmtId="0" fontId="121" fillId="34" borderId="118" xfId="0" applyFont="1" applyFill="1" applyBorder="1" applyAlignment="1" applyProtection="1">
      <alignment horizontal="left" vertical="top" indent="1"/>
    </xf>
    <xf numFmtId="0" fontId="121" fillId="34" borderId="120" xfId="0" applyFont="1" applyFill="1" applyBorder="1" applyAlignment="1" applyProtection="1">
      <alignment horizontal="left" vertical="top" indent="1"/>
    </xf>
    <xf numFmtId="0" fontId="121" fillId="34" borderId="129" xfId="0" applyFont="1" applyFill="1" applyBorder="1" applyAlignment="1" applyProtection="1">
      <alignment horizontal="center"/>
    </xf>
    <xf numFmtId="0" fontId="121" fillId="34" borderId="120" xfId="0" applyFont="1" applyFill="1" applyBorder="1" applyAlignment="1" applyProtection="1">
      <alignment horizontal="center"/>
    </xf>
    <xf numFmtId="170" fontId="46" fillId="35" borderId="120" xfId="176" applyNumberFormat="1" applyFont="1" applyFill="1" applyBorder="1" applyProtection="1"/>
    <xf numFmtId="170" fontId="46" fillId="34" borderId="129" xfId="176" applyNumberFormat="1" applyFont="1" applyFill="1" applyBorder="1" applyProtection="1"/>
    <xf numFmtId="170" fontId="112" fillId="0" borderId="203" xfId="240" applyNumberFormat="1" applyFont="1" applyBorder="1" applyAlignment="1" applyProtection="1">
      <protection locked="0"/>
    </xf>
    <xf numFmtId="170" fontId="112" fillId="0" borderId="120" xfId="177" applyNumberFormat="1" applyFont="1" applyBorder="1" applyAlignment="1" applyProtection="1">
      <alignment horizontal="right" vertical="top"/>
      <protection locked="0"/>
    </xf>
    <xf numFmtId="170" fontId="46" fillId="35" borderId="120" xfId="176" applyNumberFormat="1" applyFont="1" applyFill="1" applyBorder="1" applyAlignment="1" applyProtection="1">
      <alignment horizontal="center"/>
    </xf>
    <xf numFmtId="170" fontId="74" fillId="35" borderId="120" xfId="176" applyNumberFormat="1" applyFont="1" applyFill="1" applyBorder="1" applyAlignment="1" applyProtection="1">
      <alignment horizontal="center"/>
    </xf>
    <xf numFmtId="170" fontId="74" fillId="35" borderId="120" xfId="176" applyNumberFormat="1" applyFont="1" applyFill="1" applyBorder="1" applyProtection="1"/>
    <xf numFmtId="170" fontId="74" fillId="34" borderId="129" xfId="176" applyNumberFormat="1" applyFont="1" applyFill="1" applyBorder="1" applyProtection="1"/>
    <xf numFmtId="0" fontId="112" fillId="34" borderId="99" xfId="0" applyFont="1" applyFill="1" applyBorder="1" applyAlignment="1" applyProtection="1">
      <alignment horizontal="left" vertical="top" indent="3"/>
    </xf>
    <xf numFmtId="1" fontId="112" fillId="34" borderId="99" xfId="0" applyNumberFormat="1" applyFont="1" applyFill="1" applyBorder="1" applyAlignment="1" applyProtection="1">
      <alignment horizontal="left" vertical="top" indent="3"/>
    </xf>
    <xf numFmtId="1" fontId="112" fillId="34" borderId="120" xfId="0" applyNumberFormat="1" applyFont="1" applyFill="1" applyBorder="1" applyAlignment="1" applyProtection="1">
      <alignment horizontal="left" vertical="top" indent="3"/>
    </xf>
    <xf numFmtId="0" fontId="112" fillId="34" borderId="118" xfId="0" applyFont="1" applyFill="1" applyBorder="1" applyAlignment="1" applyProtection="1">
      <alignment horizontal="left" vertical="top" indent="3"/>
    </xf>
    <xf numFmtId="170" fontId="112" fillId="34" borderId="125" xfId="177" applyNumberFormat="1" applyFont="1" applyFill="1" applyBorder="1" applyAlignment="1" applyProtection="1">
      <alignment horizontal="right" vertical="top"/>
    </xf>
    <xf numFmtId="170" fontId="112" fillId="34" borderId="0" xfId="177" applyNumberFormat="1" applyFont="1" applyFill="1" applyBorder="1" applyAlignment="1" applyProtection="1">
      <alignment horizontal="right" vertical="top"/>
    </xf>
    <xf numFmtId="1" fontId="112" fillId="34" borderId="118" xfId="0" applyNumberFormat="1" applyFont="1" applyFill="1" applyBorder="1" applyAlignment="1" applyProtection="1">
      <alignment horizontal="left" vertical="top" indent="3"/>
    </xf>
    <xf numFmtId="170" fontId="46" fillId="34" borderId="125" xfId="176" applyNumberFormat="1" applyFont="1" applyFill="1" applyBorder="1" applyAlignment="1" applyProtection="1">
      <alignment horizontal="center"/>
    </xf>
    <xf numFmtId="170" fontId="112" fillId="0" borderId="10" xfId="177" applyNumberFormat="1" applyFont="1" applyFill="1" applyBorder="1" applyAlignment="1" applyProtection="1">
      <protection locked="0"/>
    </xf>
    <xf numFmtId="0" fontId="121" fillId="34" borderId="0" xfId="0" applyFont="1" applyFill="1" applyBorder="1" applyAlignment="1" applyProtection="1">
      <alignment horizontal="left" vertical="top" indent="1"/>
    </xf>
    <xf numFmtId="170" fontId="112" fillId="34" borderId="0" xfId="0" applyNumberFormat="1" applyFont="1" applyFill="1" applyBorder="1" applyProtection="1"/>
    <xf numFmtId="0" fontId="112" fillId="34" borderId="0" xfId="0" applyFont="1" applyFill="1" applyBorder="1" applyProtection="1"/>
    <xf numFmtId="0" fontId="121" fillId="34" borderId="191" xfId="0" applyFont="1" applyFill="1" applyBorder="1" applyAlignment="1" applyProtection="1">
      <alignment horizontal="center" wrapText="1"/>
    </xf>
    <xf numFmtId="170" fontId="121" fillId="34" borderId="0" xfId="0" applyNumberFormat="1" applyFont="1" applyFill="1" applyBorder="1" applyAlignment="1" applyProtection="1">
      <alignment horizontal="center"/>
    </xf>
    <xf numFmtId="170" fontId="121" fillId="34" borderId="191" xfId="0" applyNumberFormat="1" applyFont="1" applyFill="1" applyBorder="1" applyAlignment="1" applyProtection="1">
      <alignment horizontal="center"/>
    </xf>
    <xf numFmtId="0" fontId="66" fillId="34" borderId="2" xfId="0" applyFont="1" applyFill="1" applyBorder="1" applyAlignment="1" applyProtection="1">
      <alignment horizontal="center" vertical="top" wrapText="1"/>
    </xf>
    <xf numFmtId="0" fontId="66" fillId="34" borderId="183" xfId="0" applyFont="1" applyFill="1" applyBorder="1" applyAlignment="1" applyProtection="1">
      <alignment horizontal="center" vertical="top" wrapText="1"/>
    </xf>
    <xf numFmtId="0" fontId="121" fillId="34" borderId="184" xfId="0" applyFont="1" applyFill="1" applyBorder="1" applyAlignment="1" applyProtection="1">
      <alignment horizontal="center" vertical="top" wrapText="1"/>
    </xf>
    <xf numFmtId="0" fontId="66" fillId="34" borderId="174" xfId="0" applyFont="1" applyFill="1" applyBorder="1" applyAlignment="1" applyProtection="1">
      <alignment horizontal="center" vertical="top" wrapText="1"/>
    </xf>
    <xf numFmtId="0" fontId="121" fillId="34" borderId="191" xfId="0" applyFont="1" applyFill="1" applyBorder="1" applyAlignment="1" applyProtection="1">
      <alignment horizontal="center" vertical="center" wrapText="1"/>
    </xf>
    <xf numFmtId="0" fontId="66" fillId="34" borderId="2" xfId="0" applyFont="1" applyFill="1" applyBorder="1" applyAlignment="1" applyProtection="1">
      <alignment horizontal="center" vertical="center" wrapText="1"/>
    </xf>
    <xf numFmtId="0" fontId="121" fillId="34" borderId="184" xfId="0" applyFont="1" applyFill="1" applyBorder="1" applyAlignment="1" applyProtection="1">
      <alignment horizontal="center" vertical="center"/>
    </xf>
    <xf numFmtId="0" fontId="46" fillId="34" borderId="0" xfId="0" applyFont="1" applyFill="1" applyBorder="1" applyAlignment="1" applyProtection="1">
      <alignment vertical="center"/>
    </xf>
    <xf numFmtId="0" fontId="112" fillId="34" borderId="180" xfId="0" applyFont="1" applyFill="1" applyBorder="1" applyAlignment="1" applyProtection="1">
      <alignment horizontal="left" vertical="top" indent="3"/>
    </xf>
    <xf numFmtId="170" fontId="112" fillId="34" borderId="184" xfId="177" applyNumberFormat="1" applyFont="1" applyFill="1" applyBorder="1" applyAlignment="1" applyProtection="1">
      <alignment horizontal="right" vertical="top"/>
    </xf>
    <xf numFmtId="1" fontId="112" fillId="34" borderId="180" xfId="0" applyNumberFormat="1" applyFont="1" applyFill="1" applyBorder="1" applyAlignment="1" applyProtection="1">
      <alignment horizontal="left" vertical="top" indent="3"/>
    </xf>
    <xf numFmtId="0" fontId="121" fillId="34" borderId="180" xfId="0" applyFont="1" applyFill="1" applyBorder="1" applyAlignment="1" applyProtection="1">
      <alignment vertical="top"/>
    </xf>
    <xf numFmtId="170" fontId="46" fillId="34" borderId="184" xfId="176" applyNumberFormat="1" applyFont="1" applyFill="1" applyBorder="1" applyAlignment="1" applyProtection="1">
      <alignment horizontal="right"/>
    </xf>
    <xf numFmtId="170" fontId="46" fillId="35" borderId="181" xfId="176" applyNumberFormat="1" applyFont="1" applyFill="1" applyBorder="1" applyAlignment="1" applyProtection="1">
      <alignment horizontal="right"/>
    </xf>
    <xf numFmtId="170" fontId="46" fillId="35" borderId="191" xfId="176" applyNumberFormat="1" applyFont="1" applyFill="1" applyBorder="1" applyAlignment="1" applyProtection="1"/>
    <xf numFmtId="0" fontId="121" fillId="34" borderId="0" xfId="0" applyFont="1" applyFill="1" applyBorder="1" applyAlignment="1" applyProtection="1">
      <alignment wrapText="1"/>
    </xf>
    <xf numFmtId="170" fontId="112" fillId="34" borderId="0" xfId="177" applyNumberFormat="1" applyFont="1" applyFill="1" applyBorder="1" applyProtection="1"/>
    <xf numFmtId="0" fontId="121" fillId="34" borderId="6" xfId="0" applyFont="1" applyFill="1" applyBorder="1" applyAlignment="1" applyProtection="1">
      <alignment horizontal="center" vertical="center"/>
    </xf>
    <xf numFmtId="0" fontId="121" fillId="34" borderId="0" xfId="0" applyFont="1" applyFill="1" applyBorder="1" applyAlignment="1" applyProtection="1">
      <alignment horizontal="left" wrapText="1"/>
    </xf>
    <xf numFmtId="0" fontId="121" fillId="34" borderId="191" xfId="0" applyFont="1" applyFill="1" applyBorder="1" applyAlignment="1" applyProtection="1">
      <alignment vertical="center" wrapText="1"/>
    </xf>
    <xf numFmtId="170" fontId="112" fillId="0" borderId="10" xfId="177" applyNumberFormat="1" applyFont="1" applyBorder="1" applyAlignment="1" applyProtection="1">
      <protection locked="0"/>
    </xf>
    <xf numFmtId="170" fontId="74" fillId="0" borderId="10" xfId="177" applyNumberFormat="1" applyFont="1" applyFill="1" applyBorder="1" applyAlignment="1" applyProtection="1">
      <alignment horizontal="right" vertical="top"/>
      <protection locked="0"/>
    </xf>
    <xf numFmtId="0" fontId="46" fillId="34" borderId="0" xfId="0" applyFont="1" applyFill="1" applyAlignment="1" applyProtection="1">
      <alignment horizontal="right"/>
    </xf>
    <xf numFmtId="0" fontId="121" fillId="34" borderId="120" xfId="0" applyFont="1" applyFill="1" applyBorder="1" applyAlignment="1">
      <alignment horizontal="center"/>
    </xf>
    <xf numFmtId="0" fontId="121" fillId="34" borderId="174" xfId="0" applyFont="1" applyFill="1" applyBorder="1" applyAlignment="1">
      <alignment horizontal="center" vertical="top" wrapText="1"/>
    </xf>
    <xf numFmtId="0" fontId="66" fillId="34" borderId="131" xfId="0" applyFont="1" applyFill="1" applyBorder="1" applyAlignment="1">
      <alignment horizontal="center" vertical="top" wrapText="1"/>
    </xf>
    <xf numFmtId="0" fontId="66" fillId="34" borderId="129" xfId="0" applyFont="1" applyFill="1" applyBorder="1" applyAlignment="1">
      <alignment horizontal="center" vertical="top" wrapText="1"/>
    </xf>
    <xf numFmtId="0" fontId="66" fillId="34" borderId="130" xfId="0" applyFont="1" applyFill="1" applyBorder="1" applyAlignment="1">
      <alignment horizontal="center" vertical="top" wrapText="1"/>
    </xf>
    <xf numFmtId="0" fontId="121" fillId="34" borderId="191" xfId="0" applyFont="1" applyFill="1" applyBorder="1" applyAlignment="1">
      <alignment horizontal="center" vertical="top" wrapText="1"/>
    </xf>
    <xf numFmtId="0" fontId="66" fillId="34" borderId="120" xfId="0" applyFont="1" applyFill="1" applyBorder="1" applyAlignment="1">
      <alignment horizontal="center" vertical="top" wrapText="1"/>
    </xf>
    <xf numFmtId="0" fontId="66" fillId="34" borderId="121" xfId="0" applyFont="1" applyFill="1" applyBorder="1" applyAlignment="1">
      <alignment horizontal="center" vertical="top" wrapText="1"/>
    </xf>
    <xf numFmtId="0" fontId="112" fillId="34" borderId="99" xfId="0" applyFont="1" applyFill="1" applyBorder="1" applyAlignment="1">
      <alignment horizontal="left" vertical="top" indent="3"/>
    </xf>
    <xf numFmtId="170" fontId="112" fillId="35" borderId="10" xfId="177" applyNumberFormat="1" applyFont="1" applyFill="1" applyBorder="1" applyAlignment="1">
      <alignment vertical="top"/>
    </xf>
    <xf numFmtId="1" fontId="112" fillId="34" borderId="99" xfId="0" applyNumberFormat="1" applyFont="1" applyFill="1" applyBorder="1" applyAlignment="1">
      <alignment horizontal="left" vertical="top" indent="3"/>
    </xf>
    <xf numFmtId="1" fontId="112" fillId="34" borderId="120" xfId="0" applyNumberFormat="1" applyFont="1" applyFill="1" applyBorder="1" applyAlignment="1">
      <alignment horizontal="left" vertical="top" indent="3"/>
    </xf>
    <xf numFmtId="0" fontId="121" fillId="34" borderId="118" xfId="0" applyFont="1" applyFill="1" applyBorder="1" applyAlignment="1">
      <alignment horizontal="left" vertical="top" indent="1"/>
    </xf>
    <xf numFmtId="170" fontId="121" fillId="35" borderId="120" xfId="177" applyNumberFormat="1" applyFont="1" applyFill="1" applyBorder="1"/>
    <xf numFmtId="170" fontId="121" fillId="34" borderId="0" xfId="177" applyNumberFormat="1" applyFont="1" applyFill="1" applyBorder="1"/>
    <xf numFmtId="0" fontId="121" fillId="34" borderId="0" xfId="0" applyFont="1" applyFill="1" applyBorder="1" applyAlignment="1">
      <alignment horizontal="left" wrapText="1" indent="1"/>
    </xf>
    <xf numFmtId="170" fontId="46" fillId="34" borderId="0" xfId="176" applyNumberFormat="1" applyFont="1" applyFill="1" applyBorder="1" applyAlignment="1">
      <alignment horizontal="center"/>
    </xf>
    <xf numFmtId="170" fontId="112" fillId="34" borderId="0" xfId="177" applyNumberFormat="1" applyFont="1" applyFill="1" applyBorder="1"/>
    <xf numFmtId="0" fontId="121" fillId="34" borderId="6" xfId="0" applyFont="1" applyFill="1" applyBorder="1" applyAlignment="1">
      <alignment horizontal="center" vertical="top" wrapText="1"/>
    </xf>
    <xf numFmtId="0" fontId="66" fillId="34" borderId="0" xfId="0" applyFont="1" applyFill="1" applyBorder="1" applyAlignment="1">
      <alignment horizontal="center" vertical="top" wrapText="1"/>
    </xf>
    <xf numFmtId="0" fontId="66" fillId="34" borderId="6" xfId="0" applyFont="1" applyFill="1" applyBorder="1" applyAlignment="1">
      <alignment horizontal="center" vertical="top" wrapText="1"/>
    </xf>
    <xf numFmtId="0" fontId="121" fillId="34" borderId="0" xfId="0" applyFont="1" applyFill="1" applyBorder="1" applyAlignment="1">
      <alignment horizontal="center" vertical="top" wrapText="1"/>
    </xf>
    <xf numFmtId="0" fontId="66" fillId="34" borderId="2" xfId="0" applyFont="1" applyFill="1" applyBorder="1" applyAlignment="1">
      <alignment horizontal="center" vertical="top" wrapText="1"/>
    </xf>
    <xf numFmtId="0" fontId="66" fillId="34" borderId="191" xfId="0" applyFont="1" applyFill="1" applyBorder="1" applyAlignment="1">
      <alignment horizontal="center" vertical="top" wrapText="1"/>
    </xf>
    <xf numFmtId="0" fontId="121" fillId="34" borderId="0" xfId="0" applyFont="1" applyFill="1" applyBorder="1" applyAlignment="1">
      <alignment horizontal="center" vertical="top"/>
    </xf>
    <xf numFmtId="0" fontId="112" fillId="34" borderId="120" xfId="0" applyFont="1" applyFill="1" applyBorder="1" applyAlignment="1">
      <alignment horizontal="left" vertical="top" indent="3"/>
    </xf>
    <xf numFmtId="170" fontId="112" fillId="34" borderId="0" xfId="177" applyNumberFormat="1" applyFont="1" applyFill="1" applyBorder="1" applyAlignment="1">
      <alignment horizontal="right" vertical="top"/>
    </xf>
    <xf numFmtId="170" fontId="112" fillId="35" borderId="120" xfId="177" applyNumberFormat="1" applyFont="1" applyFill="1" applyBorder="1" applyAlignment="1">
      <alignment horizontal="right" vertical="top"/>
    </xf>
    <xf numFmtId="0" fontId="121" fillId="34" borderId="120" xfId="0" applyFont="1" applyFill="1" applyBorder="1" applyAlignment="1">
      <alignment horizontal="left" vertical="top" indent="1"/>
    </xf>
    <xf numFmtId="170" fontId="62" fillId="35" borderId="120" xfId="176" applyNumberFormat="1" applyFont="1" applyFill="1" applyBorder="1" applyAlignment="1">
      <alignment horizontal="center"/>
    </xf>
    <xf numFmtId="170" fontId="62" fillId="34" borderId="0" xfId="176" applyNumberFormat="1" applyFont="1" applyFill="1" applyBorder="1" applyAlignment="1">
      <alignment horizontal="center"/>
    </xf>
    <xf numFmtId="0" fontId="112" fillId="34" borderId="0" xfId="0" applyFont="1" applyFill="1" applyBorder="1"/>
    <xf numFmtId="0" fontId="66" fillId="34" borderId="131" xfId="0" applyFont="1" applyFill="1" applyBorder="1" applyAlignment="1" applyProtection="1">
      <alignment horizontal="center" vertical="top" wrapText="1"/>
    </xf>
    <xf numFmtId="0" fontId="66" fillId="34" borderId="191" xfId="0" applyFont="1" applyFill="1" applyBorder="1" applyAlignment="1" applyProtection="1">
      <alignment horizontal="center" vertical="top" wrapText="1"/>
    </xf>
    <xf numFmtId="0" fontId="66" fillId="34" borderId="182" xfId="0" applyFont="1" applyFill="1" applyBorder="1" applyAlignment="1" applyProtection="1">
      <alignment horizontal="center" vertical="top" wrapText="1"/>
    </xf>
    <xf numFmtId="0" fontId="66" fillId="34" borderId="6" xfId="0" applyFont="1" applyFill="1" applyBorder="1" applyAlignment="1" applyProtection="1">
      <alignment horizontal="center" vertical="top" wrapText="1"/>
    </xf>
    <xf numFmtId="0" fontId="121" fillId="34" borderId="6" xfId="0" applyFont="1" applyFill="1" applyBorder="1" applyAlignment="1" applyProtection="1">
      <alignment horizontal="center" vertical="top" wrapText="1"/>
    </xf>
    <xf numFmtId="0" fontId="121" fillId="34" borderId="0" xfId="0" applyFont="1" applyFill="1" applyBorder="1" applyAlignment="1" applyProtection="1">
      <alignment horizontal="left"/>
    </xf>
    <xf numFmtId="0" fontId="112" fillId="34" borderId="0" xfId="0" applyFont="1" applyFill="1" applyAlignment="1" applyProtection="1"/>
    <xf numFmtId="0" fontId="121" fillId="34" borderId="0" xfId="0" applyFont="1" applyFill="1" applyAlignment="1" applyProtection="1"/>
    <xf numFmtId="0" fontId="121" fillId="34" borderId="0" xfId="0" quotePrefix="1" applyFont="1" applyFill="1" applyAlignment="1" applyProtection="1">
      <alignment horizontal="left"/>
    </xf>
    <xf numFmtId="0" fontId="112" fillId="0" borderId="0" xfId="0" applyFont="1" applyAlignment="1" applyProtection="1"/>
    <xf numFmtId="0" fontId="112" fillId="0" borderId="0" xfId="0" applyFont="1" applyProtection="1"/>
    <xf numFmtId="0" fontId="46" fillId="0" borderId="0" xfId="0" applyFont="1" applyProtection="1"/>
    <xf numFmtId="0" fontId="121" fillId="34" borderId="180" xfId="0" applyFont="1" applyFill="1" applyBorder="1" applyAlignment="1" applyProtection="1">
      <alignment horizontal="left" vertical="top"/>
    </xf>
    <xf numFmtId="0" fontId="66" fillId="34" borderId="191" xfId="95" applyFont="1" applyFill="1" applyBorder="1" applyAlignment="1" applyProtection="1">
      <alignment horizontal="center" vertical="top" wrapText="1"/>
    </xf>
    <xf numFmtId="0" fontId="121" fillId="34" borderId="99" xfId="0" applyFont="1" applyFill="1" applyBorder="1" applyAlignment="1" applyProtection="1">
      <alignment vertical="top"/>
    </xf>
    <xf numFmtId="0" fontId="66" fillId="34" borderId="10" xfId="0" applyFont="1" applyFill="1" applyBorder="1" applyAlignment="1" applyProtection="1">
      <alignment horizontal="center" vertical="top" wrapText="1"/>
    </xf>
    <xf numFmtId="0" fontId="66" fillId="34" borderId="191" xfId="95" applyFont="1" applyFill="1" applyBorder="1" applyProtection="1"/>
    <xf numFmtId="170" fontId="121" fillId="35" borderId="191" xfId="177" applyNumberFormat="1" applyFont="1" applyFill="1" applyBorder="1" applyProtection="1"/>
    <xf numFmtId="41" fontId="121" fillId="35" borderId="191" xfId="177" applyNumberFormat="1" applyFont="1" applyFill="1" applyBorder="1" applyProtection="1"/>
    <xf numFmtId="41" fontId="66" fillId="35" borderId="191" xfId="177" applyNumberFormat="1" applyFont="1" applyFill="1" applyBorder="1" applyAlignment="1" applyProtection="1">
      <alignment horizontal="right" wrapText="1"/>
    </xf>
    <xf numFmtId="41" fontId="66" fillId="35" borderId="191" xfId="177" applyNumberFormat="1" applyFont="1" applyFill="1" applyBorder="1" applyAlignment="1" applyProtection="1">
      <alignment horizontal="right" vertical="top" wrapText="1"/>
    </xf>
    <xf numFmtId="170" fontId="121" fillId="35" borderId="191" xfId="177" applyNumberFormat="1" applyFont="1" applyFill="1" applyBorder="1" applyAlignment="1" applyProtection="1">
      <alignment horizontal="right"/>
    </xf>
    <xf numFmtId="170" fontId="66" fillId="35" borderId="191" xfId="177" applyNumberFormat="1" applyFont="1" applyFill="1" applyBorder="1" applyAlignment="1" applyProtection="1">
      <alignment horizontal="right" vertical="top" wrapText="1"/>
    </xf>
    <xf numFmtId="49" fontId="19" fillId="32" borderId="421" xfId="224" applyNumberFormat="1" applyFont="1" applyFill="1" applyBorder="1" applyAlignment="1" applyProtection="1">
      <alignment horizontal="center"/>
      <protection locked="0"/>
    </xf>
    <xf numFmtId="49" fontId="19" fillId="32" borderId="413" xfId="224" applyNumberFormat="1" applyFont="1" applyFill="1" applyBorder="1" applyAlignment="1" applyProtection="1">
      <alignment horizontal="center"/>
      <protection locked="0"/>
    </xf>
    <xf numFmtId="0" fontId="62" fillId="0" borderId="413" xfId="0" applyFont="1" applyFill="1" applyBorder="1" applyAlignment="1" applyProtection="1">
      <alignment horizontal="center" vertical="center" wrapText="1"/>
      <protection locked="0"/>
    </xf>
    <xf numFmtId="49" fontId="19" fillId="32" borderId="442" xfId="224" applyNumberFormat="1" applyFont="1" applyFill="1" applyBorder="1" applyAlignment="1" applyProtection="1">
      <alignment horizontal="center"/>
      <protection locked="0"/>
    </xf>
    <xf numFmtId="0" fontId="66" fillId="26" borderId="0" xfId="86" applyFont="1" applyFill="1" applyAlignment="1" applyProtection="1">
      <alignment horizontal="left"/>
    </xf>
    <xf numFmtId="0" fontId="66" fillId="34" borderId="0" xfId="0" quotePrefix="1" applyFont="1" applyFill="1" applyAlignment="1">
      <alignment horizontal="left"/>
    </xf>
    <xf numFmtId="0" fontId="23" fillId="34" borderId="0" xfId="0" quotePrefix="1" applyFont="1" applyFill="1" applyAlignment="1">
      <alignment horizontal="left"/>
    </xf>
    <xf numFmtId="0" fontId="66" fillId="26" borderId="0" xfId="86" quotePrefix="1" applyFont="1" applyFill="1" applyAlignment="1" applyProtection="1">
      <alignment horizontal="left"/>
    </xf>
    <xf numFmtId="3" fontId="46" fillId="34" borderId="0" xfId="181" applyNumberFormat="1" applyFont="1" applyFill="1" applyAlignment="1" applyProtection="1">
      <alignment horizontal="right" vertical="top"/>
    </xf>
    <xf numFmtId="0" fontId="46" fillId="34" borderId="0" xfId="0" applyFont="1" applyFill="1" applyAlignment="1">
      <alignment wrapText="1"/>
    </xf>
    <xf numFmtId="0" fontId="46" fillId="34" borderId="0" xfId="0" applyFont="1" applyFill="1" applyAlignment="1">
      <alignment horizontal="left"/>
    </xf>
    <xf numFmtId="0" fontId="46" fillId="34" borderId="0" xfId="0" applyFont="1" applyFill="1" applyAlignment="1"/>
    <xf numFmtId="0" fontId="0" fillId="34" borderId="0" xfId="0" applyFill="1" applyAlignment="1">
      <alignment horizontal="center"/>
    </xf>
    <xf numFmtId="0" fontId="46" fillId="34" borderId="0" xfId="0" applyFont="1" applyFill="1" applyAlignment="1">
      <alignment horizontal="center"/>
    </xf>
    <xf numFmtId="0" fontId="0" fillId="34" borderId="0" xfId="0" applyFill="1" applyAlignment="1"/>
    <xf numFmtId="0" fontId="74" fillId="34" borderId="0" xfId="0" applyFont="1" applyFill="1" applyAlignment="1" applyProtection="1">
      <alignment horizontal="center"/>
    </xf>
    <xf numFmtId="0" fontId="0" fillId="34" borderId="0" xfId="0" applyFont="1" applyFill="1" applyAlignment="1">
      <alignment horizontal="center"/>
    </xf>
    <xf numFmtId="0" fontId="66" fillId="34" borderId="307" xfId="0" applyFont="1" applyFill="1" applyBorder="1" applyAlignment="1" applyProtection="1"/>
    <xf numFmtId="0" fontId="74" fillId="34" borderId="0" xfId="0" applyFont="1" applyFill="1" applyAlignment="1" applyProtection="1">
      <alignment horizontal="left"/>
    </xf>
    <xf numFmtId="0" fontId="66" fillId="34" borderId="0" xfId="0" applyFont="1" applyFill="1" applyAlignment="1">
      <alignment horizontal="left"/>
    </xf>
    <xf numFmtId="49" fontId="66" fillId="34" borderId="0" xfId="0" applyNumberFormat="1" applyFont="1" applyFill="1" applyAlignment="1" applyProtection="1">
      <alignment horizontal="center"/>
    </xf>
    <xf numFmtId="169" fontId="0" fillId="0" borderId="336" xfId="0" applyNumberFormat="1" applyFill="1" applyBorder="1" applyProtection="1">
      <protection locked="0"/>
    </xf>
    <xf numFmtId="0" fontId="0" fillId="34" borderId="351" xfId="0" applyFill="1" applyBorder="1" applyAlignment="1">
      <alignment horizontal="center"/>
    </xf>
    <xf numFmtId="0" fontId="104" fillId="34" borderId="0" xfId="0" applyFont="1" applyFill="1" applyBorder="1" applyAlignment="1" applyProtection="1">
      <alignment horizontal="center"/>
      <protection locked="0"/>
    </xf>
    <xf numFmtId="0" fontId="0" fillId="34" borderId="391" xfId="0" applyFill="1" applyBorder="1"/>
    <xf numFmtId="0" fontId="92" fillId="34" borderId="0" xfId="0" applyFont="1" applyFill="1" applyAlignment="1" applyProtection="1">
      <alignment horizontal="right"/>
    </xf>
    <xf numFmtId="0" fontId="60" fillId="34" borderId="0" xfId="0" applyFont="1" applyFill="1" applyProtection="1"/>
    <xf numFmtId="169" fontId="23" fillId="0" borderId="336" xfId="0" applyNumberFormat="1" applyFont="1" applyFill="1" applyBorder="1" applyProtection="1">
      <protection locked="0"/>
    </xf>
    <xf numFmtId="169" fontId="46" fillId="0" borderId="336" xfId="0" applyNumberFormat="1" applyFont="1" applyFill="1" applyBorder="1" applyAlignment="1" applyProtection="1">
      <protection locked="0"/>
    </xf>
    <xf numFmtId="169" fontId="74" fillId="0" borderId="336" xfId="0" applyNumberFormat="1" applyFont="1" applyFill="1" applyBorder="1" applyProtection="1">
      <protection locked="0"/>
    </xf>
    <xf numFmtId="0" fontId="74" fillId="34" borderId="307" xfId="0" applyFont="1" applyFill="1" applyBorder="1" applyAlignment="1">
      <alignment horizontal="center"/>
    </xf>
    <xf numFmtId="0" fontId="62" fillId="34" borderId="98" xfId="0" applyFont="1" applyFill="1" applyBorder="1" applyProtection="1"/>
    <xf numFmtId="179" fontId="66" fillId="0" borderId="336" xfId="180" applyNumberFormat="1" applyFont="1" applyFill="1" applyBorder="1" applyAlignment="1" applyProtection="1">
      <alignment horizontal="center"/>
      <protection locked="0"/>
    </xf>
    <xf numFmtId="184" fontId="74" fillId="0" borderId="239" xfId="0" quotePrefix="1" applyNumberFormat="1" applyFont="1" applyBorder="1" applyAlignment="1" applyProtection="1">
      <alignment horizontal="center"/>
      <protection locked="0"/>
    </xf>
    <xf numFmtId="0" fontId="74" fillId="34" borderId="446" xfId="180" applyNumberFormat="1" applyFont="1" applyFill="1" applyBorder="1" applyProtection="1"/>
    <xf numFmtId="179" fontId="66" fillId="0" borderId="336" xfId="180" applyNumberFormat="1" applyFont="1" applyFill="1" applyBorder="1" applyProtection="1">
      <protection locked="0"/>
    </xf>
    <xf numFmtId="0" fontId="74" fillId="34" borderId="336" xfId="180" applyNumberFormat="1" applyFont="1" applyFill="1" applyBorder="1" applyProtection="1"/>
    <xf numFmtId="0" fontId="74" fillId="34" borderId="446" xfId="0" applyNumberFormat="1" applyFont="1" applyFill="1" applyBorder="1" applyProtection="1">
      <protection locked="0"/>
    </xf>
    <xf numFmtId="184" fontId="74" fillId="0" borderId="98" xfId="0" quotePrefix="1" applyNumberFormat="1" applyFont="1" applyBorder="1" applyAlignment="1" applyProtection="1">
      <alignment horizontal="center"/>
      <protection locked="0"/>
    </xf>
    <xf numFmtId="0" fontId="74" fillId="34" borderId="446" xfId="0" applyFont="1" applyFill="1" applyBorder="1" applyProtection="1">
      <protection locked="0"/>
    </xf>
    <xf numFmtId="184" fontId="74" fillId="0" borderId="61" xfId="0" quotePrefix="1" applyNumberFormat="1" applyFont="1" applyFill="1" applyBorder="1" applyAlignment="1" applyProtection="1">
      <alignment horizontal="center"/>
      <protection locked="0"/>
    </xf>
    <xf numFmtId="184" fontId="74" fillId="0" borderId="239" xfId="0" quotePrefix="1" applyNumberFormat="1" applyFont="1" applyFill="1" applyBorder="1" applyAlignment="1" applyProtection="1">
      <alignment horizontal="center"/>
      <protection locked="0"/>
    </xf>
    <xf numFmtId="0" fontId="74" fillId="34" borderId="446" xfId="13" applyFont="1" applyFill="1" applyBorder="1" applyProtection="1">
      <protection locked="0"/>
    </xf>
    <xf numFmtId="184" fontId="74" fillId="0" borderId="239" xfId="13" quotePrefix="1" applyNumberFormat="1" applyFont="1" applyFill="1" applyBorder="1" applyAlignment="1" applyProtection="1">
      <alignment horizontal="center"/>
      <protection locked="0"/>
    </xf>
    <xf numFmtId="0" fontId="74" fillId="34" borderId="122" xfId="0" quotePrefix="1" applyFont="1" applyFill="1" applyBorder="1" applyAlignment="1" applyProtection="1">
      <alignment horizontal="left"/>
    </xf>
    <xf numFmtId="0" fontId="74" fillId="34" borderId="120" xfId="0" quotePrefix="1" applyFont="1" applyFill="1" applyBorder="1" applyAlignment="1" applyProtection="1">
      <alignment horizontal="left"/>
    </xf>
    <xf numFmtId="0" fontId="74" fillId="34" borderId="119" xfId="0" quotePrefix="1" applyFont="1" applyFill="1" applyBorder="1" applyAlignment="1" applyProtection="1">
      <alignment horizontal="left"/>
    </xf>
    <xf numFmtId="0" fontId="66" fillId="34" borderId="118" xfId="0" quotePrefix="1" applyFont="1" applyFill="1" applyBorder="1" applyAlignment="1" applyProtection="1">
      <alignment horizontal="center" vertical="top"/>
    </xf>
    <xf numFmtId="0" fontId="66" fillId="34" borderId="123" xfId="0" quotePrefix="1" applyFont="1" applyFill="1" applyBorder="1" applyAlignment="1" applyProtection="1">
      <alignment horizontal="center" vertical="top"/>
    </xf>
    <xf numFmtId="0" fontId="74" fillId="34" borderId="420" xfId="0" applyFont="1" applyFill="1" applyBorder="1" applyAlignment="1" applyProtection="1">
      <alignment horizontal="center"/>
    </xf>
    <xf numFmtId="173" fontId="74" fillId="0" borderId="10" xfId="0" applyNumberFormat="1" applyFont="1" applyFill="1" applyBorder="1" applyAlignment="1" applyProtection="1">
      <alignment horizontal="center"/>
      <protection locked="0"/>
    </xf>
    <xf numFmtId="0" fontId="74" fillId="34" borderId="0" xfId="0" applyFont="1" applyFill="1" applyBorder="1" applyAlignment="1" applyProtection="1">
      <alignment horizontal="left" wrapText="1"/>
      <protection locked="0"/>
    </xf>
    <xf numFmtId="0" fontId="0" fillId="34" borderId="0" xfId="0" applyFill="1" applyBorder="1" applyAlignment="1">
      <alignment horizontal="left" wrapText="1"/>
    </xf>
    <xf numFmtId="43" fontId="112" fillId="34" borderId="184" xfId="177" applyFont="1" applyFill="1" applyBorder="1" applyProtection="1">
      <protection locked="0"/>
    </xf>
    <xf numFmtId="43" fontId="112" fillId="34" borderId="0" xfId="177" applyFont="1" applyFill="1" applyProtection="1">
      <protection locked="0"/>
    </xf>
    <xf numFmtId="43" fontId="112" fillId="34" borderId="2" xfId="177" applyFont="1" applyFill="1" applyBorder="1" applyProtection="1">
      <protection locked="0"/>
    </xf>
    <xf numFmtId="0" fontId="112" fillId="34" borderId="0" xfId="0" applyFont="1" applyFill="1" applyProtection="1">
      <protection locked="0"/>
    </xf>
    <xf numFmtId="170" fontId="112" fillId="34" borderId="184" xfId="177" applyNumberFormat="1" applyFont="1" applyFill="1" applyBorder="1" applyProtection="1">
      <protection locked="0"/>
    </xf>
    <xf numFmtId="43" fontId="112" fillId="34" borderId="413" xfId="177" applyFont="1" applyFill="1" applyBorder="1" applyProtection="1">
      <protection locked="0"/>
    </xf>
    <xf numFmtId="43" fontId="112" fillId="34" borderId="253" xfId="177" applyFont="1" applyFill="1" applyBorder="1" applyProtection="1">
      <protection locked="0"/>
    </xf>
    <xf numFmtId="43" fontId="112" fillId="34" borderId="254" xfId="177" applyFont="1" applyFill="1" applyBorder="1" applyProtection="1">
      <protection locked="0"/>
    </xf>
    <xf numFmtId="0" fontId="112" fillId="34" borderId="253" xfId="0" applyFont="1" applyFill="1" applyBorder="1" applyProtection="1">
      <protection locked="0"/>
    </xf>
    <xf numFmtId="170" fontId="112" fillId="34" borderId="413" xfId="177" applyNumberFormat="1" applyFont="1" applyFill="1" applyBorder="1" applyProtection="1">
      <protection locked="0"/>
    </xf>
    <xf numFmtId="0" fontId="66" fillId="34" borderId="422" xfId="0" applyFont="1" applyFill="1" applyBorder="1" applyProtection="1"/>
    <xf numFmtId="0" fontId="74" fillId="0" borderId="413" xfId="0" applyFont="1" applyBorder="1" applyProtection="1">
      <protection locked="0"/>
    </xf>
    <xf numFmtId="44" fontId="66" fillId="34" borderId="449" xfId="215" applyFont="1" applyFill="1" applyBorder="1" applyAlignment="1" applyProtection="1">
      <alignment horizontal="center" wrapText="1"/>
    </xf>
    <xf numFmtId="170" fontId="74" fillId="34" borderId="431" xfId="177" applyNumberFormat="1" applyFont="1" applyFill="1" applyBorder="1" applyAlignment="1" applyProtection="1">
      <alignment horizontal="center"/>
    </xf>
    <xf numFmtId="170" fontId="74" fillId="34" borderId="423" xfId="177" applyNumberFormat="1" applyFont="1" applyFill="1" applyBorder="1" applyAlignment="1" applyProtection="1">
      <alignment horizontal="center" wrapText="1"/>
    </xf>
    <xf numFmtId="170" fontId="74" fillId="34" borderId="423" xfId="177" applyNumberFormat="1" applyFont="1" applyFill="1" applyBorder="1" applyAlignment="1" applyProtection="1">
      <alignment horizontal="center"/>
    </xf>
    <xf numFmtId="170" fontId="74" fillId="0" borderId="252" xfId="177" applyNumberFormat="1" applyFont="1" applyFill="1" applyBorder="1" applyAlignment="1" applyProtection="1">
      <alignment horizontal="center"/>
      <protection locked="0"/>
    </xf>
    <xf numFmtId="170" fontId="74" fillId="0" borderId="423" xfId="177" applyNumberFormat="1" applyFont="1" applyFill="1" applyBorder="1" applyAlignment="1" applyProtection="1">
      <alignment horizontal="center"/>
      <protection locked="0"/>
    </xf>
    <xf numFmtId="170" fontId="74" fillId="0" borderId="73" xfId="177" applyNumberFormat="1" applyFont="1" applyFill="1" applyBorder="1" applyAlignment="1" applyProtection="1">
      <alignment horizontal="center"/>
      <protection locked="0"/>
    </xf>
    <xf numFmtId="170" fontId="74" fillId="33" borderId="423" xfId="177" applyNumberFormat="1" applyFont="1" applyFill="1" applyBorder="1" applyAlignment="1" applyProtection="1">
      <alignment horizontal="center"/>
    </xf>
    <xf numFmtId="170" fontId="74" fillId="0" borderId="438" xfId="177" applyNumberFormat="1" applyFont="1" applyFill="1" applyBorder="1" applyAlignment="1" applyProtection="1">
      <alignment horizontal="center"/>
      <protection locked="0"/>
    </xf>
    <xf numFmtId="170" fontId="74" fillId="28" borderId="433" xfId="177" applyNumberFormat="1" applyFont="1" applyFill="1" applyBorder="1" applyAlignment="1" applyProtection="1">
      <alignment horizontal="center"/>
    </xf>
    <xf numFmtId="170" fontId="66" fillId="26" borderId="449" xfId="177" applyNumberFormat="1" applyFont="1" applyFill="1" applyBorder="1" applyAlignment="1" applyProtection="1">
      <alignment horizontal="center"/>
    </xf>
    <xf numFmtId="170" fontId="74" fillId="0" borderId="423" xfId="177" applyNumberFormat="1" applyFont="1" applyFill="1" applyBorder="1" applyAlignment="1" applyProtection="1">
      <alignment horizontal="center" wrapText="1"/>
      <protection locked="0"/>
    </xf>
    <xf numFmtId="170" fontId="74" fillId="28" borderId="435" xfId="177" applyNumberFormat="1" applyFont="1" applyFill="1" applyBorder="1" applyAlignment="1" applyProtection="1">
      <alignment horizontal="center"/>
    </xf>
    <xf numFmtId="170" fontId="74" fillId="34" borderId="265" xfId="177" applyNumberFormat="1" applyFont="1" applyFill="1" applyBorder="1" applyAlignment="1" applyProtection="1">
      <alignment horizontal="center"/>
    </xf>
    <xf numFmtId="170" fontId="74" fillId="28" borderId="449" xfId="177" applyNumberFormat="1" applyFont="1" applyFill="1" applyBorder="1" applyAlignment="1" applyProtection="1">
      <alignment horizontal="center"/>
    </xf>
    <xf numFmtId="0" fontId="74" fillId="34" borderId="348" xfId="0" applyFont="1" applyFill="1" applyBorder="1" applyAlignment="1" applyProtection="1">
      <alignment wrapText="1"/>
    </xf>
    <xf numFmtId="166" fontId="74" fillId="34" borderId="18" xfId="224" quotePrefix="1" applyFont="1" applyFill="1" applyBorder="1" applyAlignment="1" applyProtection="1">
      <alignment horizontal="left"/>
    </xf>
    <xf numFmtId="166" fontId="74" fillId="0" borderId="18" xfId="224" quotePrefix="1" applyFont="1" applyFill="1" applyBorder="1" applyAlignment="1" applyProtection="1">
      <alignment horizontal="left"/>
      <protection locked="0"/>
    </xf>
    <xf numFmtId="38" fontId="89" fillId="0" borderId="410" xfId="0" applyNumberFormat="1" applyFont="1" applyFill="1" applyBorder="1" applyProtection="1">
      <protection locked="0"/>
    </xf>
    <xf numFmtId="0" fontId="116" fillId="34" borderId="332" xfId="0" applyFont="1" applyFill="1" applyBorder="1" applyProtection="1"/>
    <xf numFmtId="0" fontId="116" fillId="34" borderId="31" xfId="0" applyFont="1" applyFill="1" applyBorder="1" applyProtection="1"/>
    <xf numFmtId="0" fontId="115" fillId="34" borderId="77" xfId="0" applyFont="1" applyFill="1" applyBorder="1" applyProtection="1"/>
    <xf numFmtId="170" fontId="46" fillId="28" borderId="52" xfId="177" applyNumberFormat="1" applyFont="1" applyFill="1" applyBorder="1"/>
    <xf numFmtId="170" fontId="74" fillId="34" borderId="166" xfId="177" applyNumberFormat="1" applyFont="1" applyFill="1" applyBorder="1" applyProtection="1"/>
    <xf numFmtId="170" fontId="62" fillId="35" borderId="420" xfId="177" applyNumberFormat="1" applyFont="1" applyFill="1" applyBorder="1" applyProtection="1"/>
    <xf numFmtId="170" fontId="74" fillId="0" borderId="199" xfId="177" applyNumberFormat="1" applyFont="1" applyFill="1" applyBorder="1" applyProtection="1"/>
    <xf numFmtId="170" fontId="46" fillId="34" borderId="410" xfId="177" applyNumberFormat="1" applyFont="1" applyFill="1" applyBorder="1" applyProtection="1"/>
    <xf numFmtId="170" fontId="46" fillId="0" borderId="261" xfId="177" applyNumberFormat="1" applyFont="1" applyFill="1" applyBorder="1" applyAlignment="1" applyProtection="1">
      <alignment horizontal="right" wrapText="1"/>
      <protection locked="0"/>
    </xf>
    <xf numFmtId="170" fontId="74" fillId="26" borderId="191" xfId="177" applyNumberFormat="1" applyFont="1" applyFill="1" applyBorder="1" applyAlignment="1">
      <alignment horizontal="right"/>
    </xf>
    <xf numFmtId="170" fontId="74" fillId="26" borderId="341" xfId="177" applyNumberFormat="1" applyFont="1" applyFill="1" applyBorder="1" applyAlignment="1">
      <alignment horizontal="right"/>
    </xf>
    <xf numFmtId="170" fontId="74" fillId="26" borderId="120" xfId="177" applyNumberFormat="1" applyFont="1" applyFill="1" applyBorder="1" applyAlignment="1">
      <alignment horizontal="right"/>
    </xf>
    <xf numFmtId="170" fontId="74" fillId="26" borderId="120" xfId="177" quotePrefix="1" applyNumberFormat="1" applyFont="1" applyFill="1" applyBorder="1" applyAlignment="1">
      <alignment horizontal="right"/>
    </xf>
    <xf numFmtId="170" fontId="74" fillId="26" borderId="0" xfId="177" applyNumberFormat="1" applyFont="1" applyFill="1" applyBorder="1" applyAlignment="1">
      <alignment horizontal="right"/>
    </xf>
    <xf numFmtId="170" fontId="74" fillId="26" borderId="0" xfId="177" quotePrefix="1" applyNumberFormat="1" applyFont="1" applyFill="1" applyAlignment="1">
      <alignment horizontal="right"/>
    </xf>
    <xf numFmtId="170" fontId="74" fillId="26" borderId="0" xfId="177" applyNumberFormat="1" applyFont="1" applyFill="1" applyAlignment="1">
      <alignment horizontal="right"/>
    </xf>
    <xf numFmtId="170" fontId="74" fillId="26" borderId="140" xfId="177" applyNumberFormat="1" applyFont="1" applyFill="1" applyBorder="1" applyAlignment="1">
      <alignment horizontal="right"/>
    </xf>
    <xf numFmtId="170" fontId="74" fillId="26" borderId="0" xfId="177" quotePrefix="1" applyNumberFormat="1" applyFont="1" applyFill="1" applyBorder="1" applyAlignment="1">
      <alignment horizontal="right"/>
    </xf>
    <xf numFmtId="170" fontId="74" fillId="26" borderId="341" xfId="177" quotePrefix="1" applyNumberFormat="1" applyFont="1" applyFill="1" applyBorder="1" applyAlignment="1">
      <alignment horizontal="right"/>
    </xf>
    <xf numFmtId="170" fontId="74" fillId="26" borderId="191" xfId="177" quotePrefix="1" applyNumberFormat="1" applyFont="1" applyFill="1" applyBorder="1" applyAlignment="1">
      <alignment horizontal="right"/>
    </xf>
    <xf numFmtId="170" fontId="74" fillId="26" borderId="186" xfId="177" quotePrefix="1" applyNumberFormat="1" applyFont="1" applyFill="1" applyBorder="1" applyAlignment="1">
      <alignment horizontal="right"/>
    </xf>
    <xf numFmtId="170" fontId="74" fillId="34" borderId="341" xfId="177" quotePrefix="1" applyNumberFormat="1" applyFont="1" applyFill="1" applyBorder="1" applyAlignment="1">
      <alignment horizontal="right"/>
    </xf>
    <xf numFmtId="170" fontId="74" fillId="34" borderId="140" xfId="177" quotePrefix="1" applyNumberFormat="1" applyFont="1" applyFill="1" applyBorder="1" applyAlignment="1">
      <alignment horizontal="right"/>
    </xf>
    <xf numFmtId="170" fontId="74" fillId="26" borderId="203" xfId="177" applyNumberFormat="1" applyFont="1" applyFill="1" applyBorder="1" applyAlignment="1">
      <alignment horizontal="right"/>
    </xf>
    <xf numFmtId="170" fontId="74" fillId="28" borderId="120" xfId="177" applyNumberFormat="1" applyFont="1" applyFill="1" applyBorder="1" applyAlignment="1">
      <alignment horizontal="right"/>
    </xf>
    <xf numFmtId="170" fontId="74" fillId="28" borderId="341" xfId="177" applyNumberFormat="1" applyFont="1" applyFill="1" applyBorder="1" applyAlignment="1">
      <alignment horizontal="right"/>
    </xf>
    <xf numFmtId="170" fontId="89" fillId="28" borderId="120" xfId="177" applyNumberFormat="1" applyFont="1" applyFill="1" applyBorder="1" applyAlignment="1">
      <alignment horizontal="right"/>
    </xf>
    <xf numFmtId="170" fontId="74" fillId="34" borderId="140" xfId="177" applyNumberFormat="1" applyFont="1" applyFill="1" applyBorder="1" applyAlignment="1">
      <alignment horizontal="right"/>
    </xf>
    <xf numFmtId="170" fontId="74" fillId="26" borderId="98" xfId="177" applyNumberFormat="1" applyFont="1" applyFill="1" applyBorder="1" applyAlignment="1">
      <alignment horizontal="right"/>
    </xf>
    <xf numFmtId="170" fontId="74" fillId="34" borderId="186" xfId="177" applyNumberFormat="1" applyFont="1" applyFill="1" applyBorder="1" applyAlignment="1">
      <alignment horizontal="right"/>
    </xf>
    <xf numFmtId="170" fontId="74" fillId="34" borderId="0" xfId="177" applyNumberFormat="1" applyFont="1" applyFill="1" applyBorder="1" applyAlignment="1">
      <alignment horizontal="right"/>
    </xf>
    <xf numFmtId="170" fontId="46" fillId="26" borderId="384" xfId="177" applyNumberFormat="1" applyFont="1" applyFill="1" applyBorder="1" applyProtection="1"/>
    <xf numFmtId="38" fontId="46" fillId="26" borderId="423" xfId="0" applyNumberFormat="1" applyFont="1" applyFill="1" applyBorder="1" applyProtection="1"/>
    <xf numFmtId="14" fontId="74" fillId="0" borderId="10" xfId="0" applyNumberFormat="1" applyFont="1" applyFill="1" applyBorder="1" applyAlignment="1" applyProtection="1">
      <alignment horizontal="left" wrapText="1"/>
      <protection locked="0"/>
    </xf>
    <xf numFmtId="0" fontId="74" fillId="34" borderId="0" xfId="0" applyFont="1" applyFill="1" applyBorder="1" applyAlignment="1" applyProtection="1">
      <alignment horizontal="left" vertical="top" wrapText="1"/>
    </xf>
    <xf numFmtId="0" fontId="65" fillId="0" borderId="0" xfId="0" applyFont="1" applyAlignment="1"/>
    <xf numFmtId="15" fontId="88" fillId="34" borderId="450" xfId="0" applyNumberFormat="1" applyFont="1" applyFill="1" applyBorder="1" applyProtection="1"/>
    <xf numFmtId="15" fontId="88" fillId="34" borderId="452" xfId="0" applyNumberFormat="1" applyFont="1" applyFill="1" applyBorder="1" applyProtection="1"/>
    <xf numFmtId="0" fontId="148" fillId="34" borderId="451" xfId="0" applyFont="1" applyFill="1" applyBorder="1"/>
    <xf numFmtId="0" fontId="0" fillId="34" borderId="450" xfId="0" applyFont="1" applyFill="1" applyBorder="1" applyProtection="1"/>
    <xf numFmtId="0" fontId="0" fillId="34" borderId="457" xfId="0" applyFont="1" applyFill="1" applyBorder="1" applyProtection="1"/>
    <xf numFmtId="0" fontId="0" fillId="34" borderId="0" xfId="0" applyFont="1" applyFill="1" applyBorder="1" applyProtection="1"/>
    <xf numFmtId="0" fontId="0" fillId="34" borderId="458" xfId="0" applyFont="1" applyFill="1" applyBorder="1" applyProtection="1"/>
    <xf numFmtId="0" fontId="149" fillId="33" borderId="461" xfId="0" quotePrefix="1" applyFont="1" applyFill="1" applyBorder="1" applyAlignment="1" applyProtection="1">
      <alignment horizontal="center"/>
    </xf>
    <xf numFmtId="0" fontId="149" fillId="33" borderId="455" xfId="0" quotePrefix="1" applyFont="1" applyFill="1" applyBorder="1" applyAlignment="1" applyProtection="1">
      <alignment horizontal="center"/>
    </xf>
    <xf numFmtId="0" fontId="149" fillId="33" borderId="462" xfId="0" quotePrefix="1" applyFont="1" applyFill="1" applyBorder="1" applyAlignment="1" applyProtection="1">
      <alignment horizontal="center"/>
    </xf>
    <xf numFmtId="0" fontId="147" fillId="0" borderId="465" xfId="0" applyFont="1" applyBorder="1" applyAlignment="1" applyProtection="1">
      <alignment horizontal="center"/>
      <protection locked="0"/>
    </xf>
    <xf numFmtId="0" fontId="0" fillId="34" borderId="0" xfId="0" applyFont="1" applyFill="1" applyBorder="1" applyAlignment="1" applyProtection="1">
      <alignment horizontal="centerContinuous" vertical="top"/>
    </xf>
    <xf numFmtId="0" fontId="0" fillId="34" borderId="0" xfId="0" applyFont="1" applyFill="1" applyBorder="1" applyAlignment="1" applyProtection="1">
      <alignment horizontal="centerContinuous"/>
    </xf>
    <xf numFmtId="0" fontId="0" fillId="0" borderId="0" xfId="0" applyFont="1" applyProtection="1"/>
    <xf numFmtId="0" fontId="0" fillId="34" borderId="461" xfId="0" applyFont="1" applyFill="1" applyBorder="1" applyProtection="1"/>
    <xf numFmtId="0" fontId="0" fillId="34" borderId="455" xfId="0" applyFont="1" applyFill="1" applyBorder="1" applyProtection="1"/>
    <xf numFmtId="0" fontId="0" fillId="34" borderId="41" xfId="0" applyFont="1" applyFill="1" applyBorder="1" applyProtection="1"/>
    <xf numFmtId="0" fontId="45" fillId="34" borderId="457" xfId="0" applyFont="1" applyFill="1" applyBorder="1" applyAlignment="1">
      <alignment horizontal="center"/>
    </xf>
    <xf numFmtId="0" fontId="45" fillId="34" borderId="0" xfId="0" applyFont="1" applyFill="1" applyBorder="1" applyAlignment="1">
      <alignment horizontal="center"/>
    </xf>
    <xf numFmtId="0" fontId="45" fillId="34" borderId="458" xfId="0" applyFont="1" applyFill="1" applyBorder="1" applyAlignment="1">
      <alignment horizontal="center"/>
    </xf>
    <xf numFmtId="0" fontId="0" fillId="34" borderId="0" xfId="0" quotePrefix="1" applyFont="1" applyFill="1" applyBorder="1" applyAlignment="1" applyProtection="1">
      <alignment horizontal="left"/>
    </xf>
    <xf numFmtId="1" fontId="0" fillId="34" borderId="457" xfId="232" applyFont="1" applyFill="1" applyBorder="1" applyAlignment="1" applyProtection="1">
      <alignment horizontal="left"/>
    </xf>
    <xf numFmtId="1" fontId="0" fillId="34" borderId="0" xfId="232" applyFont="1" applyFill="1" applyBorder="1" applyAlignment="1" applyProtection="1">
      <alignment horizontal="left"/>
    </xf>
    <xf numFmtId="1" fontId="0" fillId="34" borderId="458" xfId="232" applyFont="1" applyFill="1" applyBorder="1" applyAlignment="1" applyProtection="1">
      <alignment horizontal="left"/>
    </xf>
    <xf numFmtId="0" fontId="66" fillId="34" borderId="428" xfId="0" applyFont="1" applyFill="1" applyBorder="1" applyAlignment="1" applyProtection="1">
      <alignment horizontal="center"/>
    </xf>
    <xf numFmtId="0" fontId="46" fillId="34" borderId="418" xfId="0" applyFont="1" applyFill="1" applyBorder="1" applyAlignment="1" applyProtection="1">
      <alignment horizontal="center"/>
    </xf>
    <xf numFmtId="0" fontId="46" fillId="34" borderId="411" xfId="0" applyFont="1" applyFill="1" applyBorder="1" applyAlignment="1" applyProtection="1"/>
    <xf numFmtId="0" fontId="66" fillId="34" borderId="420" xfId="0" applyFont="1" applyFill="1" applyBorder="1" applyAlignment="1" applyProtection="1">
      <alignment horizontal="center" wrapText="1"/>
    </xf>
    <xf numFmtId="0" fontId="24" fillId="34" borderId="383" xfId="0" quotePrefix="1" applyFont="1" applyFill="1" applyBorder="1" applyAlignment="1">
      <alignment horizontal="left"/>
    </xf>
    <xf numFmtId="0" fontId="25" fillId="34" borderId="98" xfId="0" applyFont="1" applyFill="1" applyBorder="1" applyAlignment="1">
      <alignment horizontal="center"/>
    </xf>
    <xf numFmtId="0" fontId="25" fillId="34" borderId="100" xfId="0" applyFont="1" applyFill="1" applyBorder="1" applyAlignment="1">
      <alignment horizontal="center"/>
    </xf>
    <xf numFmtId="185" fontId="24" fillId="40" borderId="414" xfId="215" applyNumberFormat="1" applyFont="1" applyFill="1" applyBorder="1" applyAlignment="1">
      <alignment horizontal="center"/>
    </xf>
    <xf numFmtId="170" fontId="74" fillId="0" borderId="467" xfId="177" applyNumberFormat="1" applyFont="1" applyBorder="1" applyAlignment="1" applyProtection="1">
      <alignment horizontal="center"/>
      <protection locked="0"/>
    </xf>
    <xf numFmtId="170" fontId="74" fillId="0" borderId="354" xfId="177" applyNumberFormat="1" applyFont="1" applyBorder="1" applyAlignment="1" applyProtection="1">
      <alignment horizontal="center"/>
      <protection locked="0"/>
    </xf>
    <xf numFmtId="170" fontId="74" fillId="0" borderId="101" xfId="177" quotePrefix="1" applyNumberFormat="1" applyFont="1" applyBorder="1" applyAlignment="1" applyProtection="1">
      <alignment horizontal="center"/>
      <protection locked="0"/>
    </xf>
    <xf numFmtId="170" fontId="74" fillId="0" borderId="10" xfId="177" applyNumberFormat="1" applyFont="1" applyFill="1" applyBorder="1" applyAlignment="1" applyProtection="1">
      <alignment horizontal="left" wrapText="1"/>
      <protection locked="0"/>
    </xf>
    <xf numFmtId="170" fontId="66" fillId="0" borderId="120" xfId="177" applyNumberFormat="1" applyFont="1" applyFill="1" applyBorder="1" applyAlignment="1" applyProtection="1">
      <alignment horizontal="right"/>
      <protection locked="0"/>
    </xf>
    <xf numFmtId="37" fontId="74" fillId="0" borderId="10" xfId="0" applyNumberFormat="1" applyFont="1" applyFill="1" applyBorder="1" applyProtection="1">
      <protection locked="0"/>
    </xf>
    <xf numFmtId="37" fontId="74" fillId="0" borderId="33" xfId="0" applyNumberFormat="1" applyFont="1" applyFill="1" applyBorder="1" applyProtection="1">
      <protection locked="0"/>
    </xf>
    <xf numFmtId="3" fontId="74" fillId="0" borderId="10" xfId="0" applyNumberFormat="1" applyFont="1" applyFill="1" applyBorder="1" applyProtection="1">
      <protection locked="0"/>
    </xf>
    <xf numFmtId="3" fontId="74" fillId="0" borderId="33" xfId="0" applyNumberFormat="1" applyFont="1" applyFill="1" applyBorder="1" applyProtection="1">
      <protection locked="0"/>
    </xf>
    <xf numFmtId="0" fontId="46" fillId="26" borderId="226" xfId="0" applyFont="1" applyFill="1" applyBorder="1" applyAlignment="1">
      <alignment horizontal="center" vertical="center" wrapText="1"/>
    </xf>
    <xf numFmtId="170" fontId="46" fillId="35" borderId="261" xfId="177" applyNumberFormat="1" applyFont="1" applyFill="1" applyBorder="1" applyAlignment="1">
      <alignment horizontal="center" vertical="center" wrapText="1"/>
    </xf>
    <xf numFmtId="170" fontId="46" fillId="0" borderId="276" xfId="177" applyNumberFormat="1" applyFont="1" applyFill="1" applyBorder="1" applyAlignment="1" applyProtection="1">
      <alignment horizontal="center" vertical="center" wrapText="1"/>
      <protection locked="0"/>
    </xf>
    <xf numFmtId="170" fontId="46" fillId="0" borderId="272" xfId="177" applyNumberFormat="1" applyFont="1" applyFill="1" applyBorder="1" applyAlignment="1" applyProtection="1">
      <alignment horizontal="center" vertical="center" wrapText="1"/>
      <protection locked="0"/>
    </xf>
    <xf numFmtId="170" fontId="46" fillId="0" borderId="250" xfId="177" applyNumberFormat="1" applyFont="1" applyFill="1" applyBorder="1" applyAlignment="1" applyProtection="1">
      <alignment horizontal="center" vertical="center" wrapText="1"/>
      <protection locked="0"/>
    </xf>
    <xf numFmtId="0" fontId="46" fillId="26" borderId="384" xfId="0" applyFont="1" applyFill="1" applyBorder="1" applyAlignment="1">
      <alignment horizontal="center" vertical="center" wrapText="1"/>
    </xf>
    <xf numFmtId="0" fontId="46" fillId="26" borderId="410" xfId="0" applyFont="1" applyFill="1" applyBorder="1" applyAlignment="1">
      <alignment horizontal="center" vertical="center" wrapText="1"/>
    </xf>
    <xf numFmtId="0" fontId="46" fillId="26" borderId="62" xfId="0" applyFont="1" applyFill="1" applyBorder="1"/>
    <xf numFmtId="0" fontId="46" fillId="26" borderId="45" xfId="0" applyFont="1" applyFill="1" applyBorder="1"/>
    <xf numFmtId="0" fontId="46" fillId="26" borderId="272" xfId="0" applyFont="1" applyFill="1" applyBorder="1"/>
    <xf numFmtId="0" fontId="46" fillId="26" borderId="272" xfId="0" applyFont="1" applyFill="1" applyBorder="1" applyAlignment="1">
      <alignment horizontal="center" vertical="center" wrapText="1"/>
    </xf>
    <xf numFmtId="172" fontId="46" fillId="0" borderId="272" xfId="177" applyNumberFormat="1" applyFont="1" applyFill="1" applyBorder="1" applyAlignment="1" applyProtection="1">
      <alignment horizontal="center" vertical="center" wrapText="1"/>
      <protection locked="0"/>
    </xf>
    <xf numFmtId="170" fontId="46" fillId="34" borderId="384" xfId="177" applyNumberFormat="1" applyFont="1" applyFill="1" applyBorder="1" applyAlignment="1" applyProtection="1">
      <alignment horizontal="center" vertical="center" wrapText="1"/>
      <protection locked="0"/>
    </xf>
    <xf numFmtId="170" fontId="46" fillId="0" borderId="272" xfId="177" applyNumberFormat="1" applyFont="1" applyFill="1" applyBorder="1" applyProtection="1"/>
    <xf numFmtId="170" fontId="46" fillId="34" borderId="316" xfId="177" applyNumberFormat="1" applyFont="1" applyFill="1" applyBorder="1" applyProtection="1"/>
    <xf numFmtId="170" fontId="46" fillId="28" borderId="322" xfId="177" applyNumberFormat="1" applyFont="1" applyFill="1" applyBorder="1" applyProtection="1"/>
    <xf numFmtId="170" fontId="46" fillId="26" borderId="410" xfId="177" applyNumberFormat="1" applyFont="1" applyFill="1" applyBorder="1" applyAlignment="1">
      <alignment horizontal="center" vertical="center" wrapText="1"/>
    </xf>
    <xf numFmtId="170" fontId="46" fillId="26" borderId="2" xfId="177" applyNumberFormat="1" applyFont="1" applyFill="1" applyBorder="1" applyAlignment="1">
      <alignment horizontal="center" vertical="center" wrapText="1"/>
    </xf>
    <xf numFmtId="170" fontId="46" fillId="26" borderId="384" xfId="177" applyNumberFormat="1" applyFont="1" applyFill="1" applyBorder="1" applyAlignment="1">
      <alignment horizontal="center" vertical="center" wrapText="1"/>
    </xf>
    <xf numFmtId="0" fontId="46" fillId="26" borderId="384" xfId="0" applyFont="1" applyFill="1" applyBorder="1"/>
    <xf numFmtId="0" fontId="46" fillId="26" borderId="59" xfId="0" applyFont="1" applyFill="1" applyBorder="1"/>
    <xf numFmtId="170" fontId="46" fillId="0" borderId="261" xfId="177" applyNumberFormat="1" applyFont="1" applyFill="1" applyBorder="1" applyProtection="1">
      <protection locked="0"/>
    </xf>
    <xf numFmtId="170" fontId="46" fillId="0" borderId="257" xfId="177" applyNumberFormat="1" applyFont="1" applyFill="1" applyBorder="1" applyAlignment="1" applyProtection="1">
      <alignment horizontal="center" vertical="center" wrapText="1"/>
      <protection locked="0"/>
    </xf>
    <xf numFmtId="170" fontId="46" fillId="35" borderId="401" xfId="177" applyNumberFormat="1" applyFont="1" applyFill="1" applyBorder="1" applyAlignment="1" applyProtection="1">
      <alignment horizontal="center" vertical="center" wrapText="1"/>
      <protection locked="0"/>
    </xf>
    <xf numFmtId="170" fontId="46" fillId="0" borderId="413" xfId="177" applyNumberFormat="1" applyFont="1" applyFill="1" applyBorder="1" applyAlignment="1" applyProtection="1">
      <alignment horizontal="center" vertical="center" wrapText="1"/>
      <protection locked="0"/>
    </xf>
    <xf numFmtId="170" fontId="46" fillId="0" borderId="414" xfId="177" applyNumberFormat="1" applyFont="1" applyFill="1" applyBorder="1" applyAlignment="1" applyProtection="1">
      <alignment horizontal="center" vertical="center" wrapText="1"/>
      <protection locked="0"/>
    </xf>
    <xf numFmtId="170" fontId="46" fillId="0" borderId="414" xfId="177" applyNumberFormat="1" applyFont="1" applyFill="1" applyBorder="1" applyProtection="1">
      <protection locked="0"/>
    </xf>
    <xf numFmtId="170" fontId="46" fillId="35" borderId="400" xfId="177" applyNumberFormat="1" applyFont="1" applyFill="1" applyBorder="1" applyAlignment="1" applyProtection="1">
      <alignment horizontal="center" vertical="center" wrapText="1"/>
      <protection locked="0"/>
    </xf>
    <xf numFmtId="0" fontId="0" fillId="34" borderId="0" xfId="0" applyFont="1" applyFill="1"/>
    <xf numFmtId="0" fontId="62" fillId="39" borderId="165" xfId="0" applyFont="1" applyFill="1" applyBorder="1" applyAlignment="1" applyProtection="1">
      <alignment horizontal="center" vertical="center" wrapText="1"/>
    </xf>
    <xf numFmtId="0" fontId="62" fillId="34" borderId="190" xfId="0" applyFont="1" applyFill="1" applyBorder="1" applyAlignment="1" applyProtection="1">
      <alignment horizontal="center" vertical="center" wrapText="1"/>
    </xf>
    <xf numFmtId="0" fontId="25" fillId="0" borderId="413" xfId="0" applyFont="1" applyFill="1" applyBorder="1" applyProtection="1">
      <protection locked="0"/>
    </xf>
    <xf numFmtId="170" fontId="46" fillId="33" borderId="101" xfId="177" applyNumberFormat="1" applyFont="1" applyFill="1" applyBorder="1" applyProtection="1"/>
    <xf numFmtId="170" fontId="74" fillId="0" borderId="410" xfId="177" applyNumberFormat="1" applyFont="1" applyFill="1" applyBorder="1" applyProtection="1">
      <protection locked="0"/>
    </xf>
    <xf numFmtId="170" fontId="46" fillId="0" borderId="468" xfId="177" applyNumberFormat="1" applyFont="1" applyFill="1" applyBorder="1" applyProtection="1">
      <protection locked="0"/>
    </xf>
    <xf numFmtId="170" fontId="46" fillId="35" borderId="468" xfId="177" applyNumberFormat="1" applyFont="1" applyFill="1" applyBorder="1" applyProtection="1"/>
    <xf numFmtId="170" fontId="46" fillId="35" borderId="410" xfId="177" applyNumberFormat="1" applyFont="1" applyFill="1" applyBorder="1" applyProtection="1"/>
    <xf numFmtId="170" fontId="46" fillId="33" borderId="469" xfId="177" applyNumberFormat="1" applyFont="1" applyFill="1" applyBorder="1" applyProtection="1"/>
    <xf numFmtId="0" fontId="74" fillId="34" borderId="424" xfId="0" applyFont="1" applyFill="1" applyBorder="1" applyProtection="1"/>
    <xf numFmtId="0" fontId="66" fillId="26" borderId="420" xfId="0" applyFont="1" applyFill="1" applyBorder="1" applyAlignment="1" applyProtection="1">
      <alignment horizontal="center" wrapText="1"/>
    </xf>
    <xf numFmtId="0" fontId="66" fillId="26" borderId="438" xfId="0" applyFont="1" applyFill="1" applyBorder="1" applyAlignment="1" applyProtection="1">
      <alignment horizontal="center"/>
    </xf>
    <xf numFmtId="49" fontId="74" fillId="32" borderId="273" xfId="224" applyNumberFormat="1" applyFont="1" applyFill="1" applyBorder="1" applyAlignment="1" applyProtection="1">
      <alignment horizontal="center"/>
      <protection locked="0"/>
    </xf>
    <xf numFmtId="170" fontId="74" fillId="0" borderId="273" xfId="177" applyNumberFormat="1" applyFont="1" applyFill="1" applyBorder="1" applyProtection="1">
      <protection locked="0"/>
    </xf>
    <xf numFmtId="170" fontId="74" fillId="35" borderId="273" xfId="177" applyNumberFormat="1" applyFont="1" applyFill="1" applyBorder="1" applyProtection="1"/>
    <xf numFmtId="49" fontId="74" fillId="32" borderId="468" xfId="224" applyNumberFormat="1" applyFont="1" applyFill="1" applyBorder="1" applyAlignment="1" applyProtection="1">
      <alignment horizontal="center"/>
      <protection locked="0"/>
    </xf>
    <xf numFmtId="170" fontId="46" fillId="35" borderId="470" xfId="177" applyNumberFormat="1" applyFont="1" applyFill="1" applyBorder="1" applyProtection="1"/>
    <xf numFmtId="0" fontId="74" fillId="0" borderId="410" xfId="0" applyFont="1" applyFill="1" applyBorder="1" applyProtection="1">
      <protection locked="0"/>
    </xf>
    <xf numFmtId="0" fontId="66" fillId="26" borderId="363" xfId="0" applyFont="1" applyFill="1" applyBorder="1" applyAlignment="1" applyProtection="1">
      <alignment horizontal="left" wrapText="1"/>
    </xf>
    <xf numFmtId="0" fontId="66" fillId="26" borderId="377" xfId="0" applyFont="1" applyFill="1" applyBorder="1" applyAlignment="1" applyProtection="1">
      <alignment horizontal="center" wrapText="1"/>
    </xf>
    <xf numFmtId="170" fontId="0" fillId="35" borderId="377" xfId="0" applyNumberFormat="1" applyFill="1" applyBorder="1"/>
    <xf numFmtId="170" fontId="74" fillId="0" borderId="439" xfId="177" applyNumberFormat="1" applyFont="1" applyBorder="1" applyProtection="1">
      <protection locked="0"/>
    </xf>
    <xf numFmtId="170" fontId="46" fillId="0" borderId="423" xfId="177" applyNumberFormat="1" applyFont="1" applyBorder="1" applyProtection="1">
      <protection locked="0"/>
    </xf>
    <xf numFmtId="170" fontId="46" fillId="33" borderId="471" xfId="177" applyNumberFormat="1" applyFont="1" applyFill="1" applyBorder="1" applyProtection="1"/>
    <xf numFmtId="170" fontId="46" fillId="0" borderId="472" xfId="177" applyNumberFormat="1" applyFont="1" applyBorder="1" applyProtection="1">
      <protection locked="0"/>
    </xf>
    <xf numFmtId="170" fontId="46" fillId="0" borderId="473" xfId="177" applyNumberFormat="1" applyFont="1" applyBorder="1" applyProtection="1">
      <protection locked="0"/>
    </xf>
    <xf numFmtId="170" fontId="0" fillId="35" borderId="435" xfId="0" applyNumberFormat="1" applyFill="1" applyBorder="1"/>
    <xf numFmtId="166" fontId="62" fillId="34" borderId="287" xfId="15" applyFont="1" applyFill="1" applyBorder="1" applyAlignment="1" applyProtection="1">
      <alignment horizontal="center"/>
    </xf>
    <xf numFmtId="166" fontId="46" fillId="34" borderId="287" xfId="15" applyFont="1" applyFill="1" applyBorder="1" applyAlignment="1" applyProtection="1">
      <alignment horizontal="center"/>
    </xf>
    <xf numFmtId="166" fontId="46" fillId="34" borderId="287" xfId="15" quotePrefix="1" applyFont="1" applyFill="1" applyBorder="1" applyAlignment="1" applyProtection="1">
      <alignment horizontal="center"/>
    </xf>
    <xf numFmtId="170" fontId="46" fillId="34" borderId="287" xfId="15" applyNumberFormat="1" applyFont="1" applyFill="1" applyBorder="1" applyAlignment="1" applyProtection="1">
      <alignment horizontal="center"/>
    </xf>
    <xf numFmtId="170" fontId="46" fillId="34" borderId="287" xfId="15" quotePrefix="1" applyNumberFormat="1" applyFont="1" applyFill="1" applyBorder="1" applyAlignment="1" applyProtection="1">
      <alignment horizontal="center"/>
    </xf>
    <xf numFmtId="170" fontId="46" fillId="34" borderId="428" xfId="15" applyNumberFormat="1" applyFont="1" applyFill="1" applyBorder="1" applyAlignment="1" applyProtection="1">
      <alignment horizontal="center"/>
    </xf>
    <xf numFmtId="170" fontId="61" fillId="34" borderId="420" xfId="15" applyNumberFormat="1" applyFont="1" applyFill="1" applyBorder="1" applyAlignment="1" applyProtection="1"/>
    <xf numFmtId="170" fontId="62" fillId="34" borderId="287" xfId="15" applyNumberFormat="1" applyFont="1" applyFill="1" applyBorder="1" applyAlignment="1" applyProtection="1">
      <alignment horizontal="left"/>
    </xf>
    <xf numFmtId="170" fontId="153" fillId="34" borderId="287" xfId="15" applyNumberFormat="1" applyFont="1" applyFill="1" applyBorder="1" applyAlignment="1" applyProtection="1">
      <alignment horizontal="left"/>
    </xf>
    <xf numFmtId="9" fontId="153" fillId="40" borderId="287" xfId="246" applyNumberFormat="1" applyFont="1" applyFill="1" applyBorder="1" applyProtection="1"/>
    <xf numFmtId="0" fontId="64" fillId="0" borderId="109" xfId="0" applyFont="1" applyBorder="1" applyAlignment="1" applyProtection="1">
      <alignment wrapText="1"/>
      <protection locked="0"/>
    </xf>
    <xf numFmtId="0" fontId="64" fillId="0" borderId="369" xfId="0" applyFont="1" applyBorder="1" applyAlignment="1" applyProtection="1">
      <alignment horizontal="left" wrapText="1"/>
      <protection locked="0"/>
    </xf>
    <xf numFmtId="0" fontId="64" fillId="0" borderId="105" xfId="0" applyFont="1" applyBorder="1" applyAlignment="1" applyProtection="1">
      <alignment horizontal="left" wrapText="1"/>
      <protection locked="0"/>
    </xf>
    <xf numFmtId="0" fontId="64" fillId="0" borderId="370" xfId="0" applyFont="1" applyBorder="1" applyAlignment="1" applyProtection="1">
      <alignment wrapText="1"/>
      <protection locked="0"/>
    </xf>
    <xf numFmtId="0" fontId="64" fillId="0" borderId="373" xfId="0" applyFont="1" applyBorder="1" applyAlignment="1" applyProtection="1">
      <alignment wrapText="1"/>
      <protection locked="0"/>
    </xf>
    <xf numFmtId="0" fontId="64" fillId="0" borderId="374" xfId="0" applyFont="1" applyBorder="1" applyAlignment="1" applyProtection="1">
      <alignment wrapText="1"/>
      <protection locked="0"/>
    </xf>
    <xf numFmtId="0" fontId="64" fillId="0" borderId="341" xfId="0" applyFont="1" applyBorder="1" applyAlignment="1" applyProtection="1">
      <alignment wrapText="1"/>
      <protection locked="0"/>
    </xf>
    <xf numFmtId="0" fontId="64" fillId="0" borderId="359" xfId="0" applyFont="1" applyBorder="1" applyAlignment="1" applyProtection="1">
      <alignment wrapText="1"/>
      <protection locked="0"/>
    </xf>
    <xf numFmtId="0" fontId="85" fillId="0" borderId="373" xfId="0" applyFont="1" applyBorder="1" applyAlignment="1" applyProtection="1">
      <alignment horizontal="left" wrapText="1"/>
      <protection locked="0"/>
    </xf>
    <xf numFmtId="14" fontId="64" fillId="0" borderId="341" xfId="0" applyNumberFormat="1" applyFont="1" applyBorder="1" applyAlignment="1" applyProtection="1">
      <alignment wrapText="1"/>
      <protection locked="0"/>
    </xf>
    <xf numFmtId="170" fontId="46" fillId="34" borderId="227" xfId="260" applyNumberFormat="1" applyFont="1" applyFill="1" applyBorder="1" applyProtection="1"/>
    <xf numFmtId="170" fontId="62" fillId="34" borderId="227" xfId="260" applyNumberFormat="1" applyFont="1" applyFill="1" applyBorder="1" applyProtection="1"/>
    <xf numFmtId="170" fontId="62" fillId="33" borderId="423" xfId="260" applyNumberFormat="1" applyFont="1" applyFill="1" applyBorder="1" applyProtection="1"/>
    <xf numFmtId="0" fontId="73" fillId="34" borderId="80" xfId="84" applyFont="1" applyFill="1" applyBorder="1" applyProtection="1"/>
    <xf numFmtId="0" fontId="62" fillId="34" borderId="31" xfId="84" quotePrefix="1" applyFont="1" applyFill="1" applyBorder="1" applyProtection="1"/>
    <xf numFmtId="0" fontId="46" fillId="34" borderId="31" xfId="84" applyFont="1" applyFill="1" applyBorder="1" applyProtection="1"/>
    <xf numFmtId="0" fontId="73" fillId="34" borderId="160" xfId="84" applyFont="1" applyFill="1" applyBorder="1" applyProtection="1"/>
    <xf numFmtId="0" fontId="73" fillId="34" borderId="31" xfId="84" quotePrefix="1" applyFont="1" applyFill="1" applyBorder="1" applyProtection="1"/>
    <xf numFmtId="0" fontId="53" fillId="0" borderId="485" xfId="86" applyFill="1" applyBorder="1" applyAlignment="1" applyProtection="1">
      <protection locked="0"/>
    </xf>
    <xf numFmtId="170" fontId="62" fillId="34" borderId="485" xfId="260" applyNumberFormat="1" applyFont="1" applyFill="1" applyBorder="1" applyProtection="1"/>
    <xf numFmtId="170" fontId="46" fillId="34" borderId="485" xfId="260" applyNumberFormat="1" applyFont="1" applyFill="1" applyBorder="1" applyProtection="1"/>
    <xf numFmtId="0" fontId="46" fillId="0" borderId="410" xfId="84" applyFill="1" applyBorder="1" applyProtection="1">
      <protection locked="0"/>
    </xf>
    <xf numFmtId="0" fontId="62" fillId="34" borderId="160" xfId="0" applyFont="1" applyFill="1" applyBorder="1" applyAlignment="1" applyProtection="1">
      <alignment wrapText="1"/>
    </xf>
    <xf numFmtId="0" fontId="46" fillId="34" borderId="77" xfId="84" applyFont="1" applyFill="1" applyBorder="1" applyAlignment="1" applyProtection="1">
      <alignment wrapText="1"/>
    </xf>
    <xf numFmtId="0" fontId="73" fillId="34" borderId="365" xfId="84" applyFont="1" applyFill="1" applyBorder="1" applyAlignment="1" applyProtection="1">
      <alignment wrapText="1"/>
    </xf>
    <xf numFmtId="0" fontId="53" fillId="0" borderId="375" xfId="86" applyFill="1" applyBorder="1" applyAlignment="1" applyProtection="1">
      <alignment wrapText="1"/>
      <protection locked="0"/>
    </xf>
    <xf numFmtId="170" fontId="62" fillId="35" borderId="375" xfId="260" applyNumberFormat="1" applyFont="1" applyFill="1" applyBorder="1" applyAlignment="1" applyProtection="1">
      <alignment wrapText="1"/>
    </xf>
    <xf numFmtId="0" fontId="53" fillId="0" borderId="483" xfId="86" applyFill="1" applyBorder="1" applyAlignment="1" applyProtection="1">
      <protection locked="0"/>
    </xf>
    <xf numFmtId="169" fontId="105" fillId="34" borderId="0" xfId="231" applyNumberFormat="1" applyFont="1" applyFill="1" applyBorder="1" applyAlignment="1" applyProtection="1">
      <alignment horizontal="left"/>
    </xf>
    <xf numFmtId="0" fontId="0" fillId="0" borderId="468" xfId="0" applyFill="1" applyBorder="1" applyProtection="1">
      <protection locked="0"/>
    </xf>
    <xf numFmtId="170" fontId="46" fillId="34" borderId="468" xfId="177" applyNumberFormat="1" applyFont="1" applyFill="1" applyBorder="1" applyProtection="1"/>
    <xf numFmtId="170" fontId="46" fillId="34" borderId="287" xfId="177" applyNumberFormat="1" applyFont="1" applyFill="1" applyBorder="1" applyProtection="1"/>
    <xf numFmtId="170" fontId="46" fillId="34" borderId="341" xfId="177" applyNumberFormat="1" applyFont="1" applyFill="1" applyBorder="1" applyProtection="1"/>
    <xf numFmtId="170" fontId="62" fillId="34" borderId="250" xfId="177" applyNumberFormat="1" applyFont="1" applyFill="1" applyBorder="1" applyAlignment="1" applyProtection="1">
      <alignment horizontal="right"/>
    </xf>
    <xf numFmtId="170" fontId="46" fillId="34" borderId="120" xfId="177" applyNumberFormat="1" applyFont="1" applyFill="1" applyBorder="1" applyProtection="1"/>
    <xf numFmtId="170" fontId="46" fillId="34" borderId="359" xfId="177" applyNumberFormat="1" applyFont="1" applyFill="1" applyBorder="1" applyProtection="1"/>
    <xf numFmtId="170" fontId="46" fillId="34" borderId="218" xfId="177" applyNumberFormat="1" applyFont="1" applyFill="1" applyBorder="1" applyProtection="1"/>
    <xf numFmtId="170" fontId="46" fillId="34" borderId="124" xfId="177" applyNumberFormat="1" applyFont="1" applyFill="1" applyBorder="1" applyProtection="1"/>
    <xf numFmtId="0" fontId="0" fillId="34" borderId="310" xfId="0" applyFill="1" applyBorder="1" applyProtection="1"/>
    <xf numFmtId="170" fontId="46" fillId="34" borderId="203" xfId="177" applyNumberFormat="1" applyFont="1" applyFill="1" applyBorder="1" applyProtection="1"/>
    <xf numFmtId="170" fontId="46" fillId="34" borderId="311" xfId="177" applyNumberFormat="1" applyFont="1" applyFill="1" applyBorder="1" applyProtection="1"/>
    <xf numFmtId="0" fontId="46" fillId="34" borderId="257" xfId="0" applyFont="1" applyFill="1" applyBorder="1" applyAlignment="1" applyProtection="1">
      <alignment horizontal="left"/>
    </xf>
    <xf numFmtId="0" fontId="66" fillId="34" borderId="0" xfId="0" applyFont="1" applyFill="1" applyBorder="1" applyAlignment="1" applyProtection="1">
      <alignment horizontal="center"/>
    </xf>
    <xf numFmtId="0" fontId="92" fillId="34" borderId="0" xfId="0" applyNumberFormat="1" applyFont="1" applyFill="1" applyAlignment="1" applyProtection="1">
      <alignment horizontal="right"/>
    </xf>
    <xf numFmtId="0" fontId="66" fillId="39" borderId="190" xfId="0" applyFont="1" applyFill="1" applyBorder="1" applyAlignment="1" applyProtection="1">
      <alignment horizontal="center" vertical="top" wrapText="1"/>
    </xf>
    <xf numFmtId="49" fontId="74" fillId="34" borderId="0" xfId="0" applyNumberFormat="1" applyFont="1" applyFill="1" applyAlignment="1">
      <alignment horizontal="right" vertical="top"/>
    </xf>
    <xf numFmtId="49" fontId="74" fillId="34" borderId="0" xfId="0" applyNumberFormat="1" applyFont="1" applyFill="1" applyAlignment="1">
      <alignment horizontal="right"/>
    </xf>
    <xf numFmtId="49" fontId="74" fillId="34" borderId="0" xfId="0" applyNumberFormat="1" applyFont="1" applyFill="1"/>
    <xf numFmtId="49" fontId="96" fillId="34" borderId="0" xfId="0" quotePrefix="1" applyNumberFormat="1" applyFont="1" applyFill="1" applyAlignment="1" applyProtection="1"/>
    <xf numFmtId="0" fontId="92" fillId="34" borderId="0" xfId="0" applyFont="1" applyFill="1" applyAlignment="1" applyProtection="1">
      <alignment horizontal="left"/>
    </xf>
    <xf numFmtId="0" fontId="62" fillId="26" borderId="414" xfId="0" applyFont="1" applyFill="1" applyBorder="1" applyAlignment="1" applyProtection="1">
      <alignment horizontal="center"/>
    </xf>
    <xf numFmtId="176" fontId="74" fillId="0" borderId="421" xfId="0" applyNumberFormat="1" applyFont="1" applyFill="1" applyBorder="1" applyProtection="1">
      <protection locked="0"/>
    </xf>
    <xf numFmtId="170" fontId="74" fillId="35" borderId="468" xfId="177" applyNumberFormat="1" applyFont="1" applyFill="1" applyBorder="1" applyProtection="1"/>
    <xf numFmtId="170" fontId="74" fillId="0" borderId="468" xfId="177" applyNumberFormat="1" applyFont="1" applyFill="1" applyBorder="1" applyProtection="1">
      <protection locked="0"/>
    </xf>
    <xf numFmtId="170" fontId="74" fillId="35" borderId="486" xfId="177" applyNumberFormat="1" applyFont="1" applyFill="1" applyBorder="1" applyProtection="1"/>
    <xf numFmtId="176" fontId="46" fillId="34" borderId="486" xfId="0" applyNumberFormat="1" applyFont="1" applyFill="1" applyBorder="1" applyProtection="1"/>
    <xf numFmtId="170" fontId="91" fillId="28" borderId="377" xfId="177" applyNumberFormat="1" applyFont="1" applyFill="1" applyBorder="1" applyProtection="1"/>
    <xf numFmtId="170" fontId="46" fillId="0" borderId="287" xfId="15" applyNumberFormat="1" applyFont="1" applyFill="1" applyBorder="1" applyProtection="1"/>
    <xf numFmtId="170" fontId="46" fillId="0" borderId="287" xfId="220" applyNumberFormat="1" applyFont="1" applyFill="1" applyBorder="1" applyProtection="1"/>
    <xf numFmtId="170" fontId="46" fillId="0" borderId="287" xfId="245" applyNumberFormat="1" applyFont="1" applyBorder="1" applyAlignment="1" applyProtection="1">
      <alignment horizontal="left" indent="3"/>
    </xf>
    <xf numFmtId="0" fontId="96" fillId="34" borderId="0" xfId="0" applyFont="1" applyFill="1" applyAlignment="1" applyProtection="1">
      <alignment horizontal="left"/>
    </xf>
    <xf numFmtId="0" fontId="66" fillId="34" borderId="182" xfId="0" applyFont="1" applyFill="1" applyBorder="1" applyAlignment="1">
      <alignment horizontal="center" vertical="top" wrapText="1"/>
    </xf>
    <xf numFmtId="0" fontId="112" fillId="34" borderId="149" xfId="0" applyFont="1" applyFill="1" applyBorder="1" applyAlignment="1">
      <alignment horizontal="left" vertical="top" indent="3"/>
    </xf>
    <xf numFmtId="1" fontId="112" fillId="34" borderId="10" xfId="0" applyNumberFormat="1" applyFont="1" applyFill="1" applyBorder="1" applyAlignment="1">
      <alignment horizontal="left" vertical="top" indent="3"/>
    </xf>
    <xf numFmtId="1" fontId="112" fillId="34" borderId="149" xfId="0" applyNumberFormat="1" applyFont="1" applyFill="1" applyBorder="1" applyAlignment="1">
      <alignment horizontal="left" vertical="top" indent="3"/>
    </xf>
    <xf numFmtId="0" fontId="112" fillId="34" borderId="10" xfId="0" applyFont="1" applyFill="1" applyBorder="1" applyAlignment="1">
      <alignment horizontal="left" vertical="top" indent="3"/>
    </xf>
    <xf numFmtId="0" fontId="74" fillId="0" borderId="384" xfId="0" applyFont="1" applyBorder="1" applyProtection="1">
      <protection locked="0"/>
    </xf>
    <xf numFmtId="170" fontId="46" fillId="0" borderId="384" xfId="177" applyNumberFormat="1" applyFont="1" applyBorder="1" applyAlignment="1" applyProtection="1">
      <alignment horizontal="right"/>
      <protection locked="0"/>
    </xf>
    <xf numFmtId="170" fontId="46" fillId="0" borderId="384" xfId="177" applyNumberFormat="1" applyFont="1" applyBorder="1" applyProtection="1">
      <protection locked="0"/>
    </xf>
    <xf numFmtId="0" fontId="116" fillId="34" borderId="76" xfId="0" applyFont="1" applyFill="1" applyBorder="1" applyProtection="1"/>
    <xf numFmtId="170" fontId="46" fillId="28" borderId="488" xfId="177" applyNumberFormat="1" applyFont="1" applyFill="1" applyBorder="1" applyProtection="1"/>
    <xf numFmtId="170" fontId="46" fillId="28" borderId="468" xfId="177" applyNumberFormat="1" applyFont="1" applyFill="1" applyBorder="1"/>
    <xf numFmtId="0" fontId="74" fillId="0" borderId="410" xfId="0" applyFont="1" applyBorder="1" applyProtection="1">
      <protection locked="0"/>
    </xf>
    <xf numFmtId="170" fontId="46" fillId="0" borderId="410" xfId="177" applyNumberFormat="1" applyFont="1" applyBorder="1" applyAlignment="1" applyProtection="1">
      <alignment horizontal="right"/>
      <protection locked="0"/>
    </xf>
    <xf numFmtId="170" fontId="46" fillId="0" borderId="410" xfId="177" applyNumberFormat="1" applyFont="1" applyBorder="1" applyProtection="1">
      <protection locked="0"/>
    </xf>
    <xf numFmtId="170" fontId="46" fillId="28" borderId="468" xfId="177" applyNumberFormat="1" applyFont="1" applyFill="1" applyBorder="1" applyProtection="1"/>
    <xf numFmtId="170" fontId="46" fillId="34" borderId="414" xfId="177" applyNumberFormat="1" applyFont="1" applyFill="1" applyBorder="1" applyProtection="1"/>
    <xf numFmtId="170" fontId="62" fillId="0" borderId="73" xfId="177" applyNumberFormat="1" applyFont="1" applyFill="1" applyBorder="1" applyProtection="1">
      <protection locked="0"/>
    </xf>
    <xf numFmtId="0" fontId="74" fillId="0" borderId="468" xfId="0" applyFont="1" applyBorder="1" applyProtection="1">
      <protection locked="0"/>
    </xf>
    <xf numFmtId="170" fontId="46" fillId="0" borderId="468" xfId="177" applyNumberFormat="1" applyFont="1" applyBorder="1" applyAlignment="1" applyProtection="1">
      <alignment horizontal="right"/>
      <protection locked="0"/>
    </xf>
    <xf numFmtId="170" fontId="46" fillId="0" borderId="468" xfId="177" applyNumberFormat="1" applyFont="1" applyBorder="1" applyProtection="1">
      <protection locked="0"/>
    </xf>
    <xf numFmtId="170" fontId="46" fillId="34" borderId="410" xfId="177" quotePrefix="1" applyNumberFormat="1" applyFont="1" applyFill="1" applyBorder="1" applyAlignment="1" applyProtection="1">
      <alignment horizontal="right"/>
      <protection locked="0"/>
    </xf>
    <xf numFmtId="43" fontId="46" fillId="34" borderId="410" xfId="177" quotePrefix="1" applyNumberFormat="1" applyFont="1" applyFill="1" applyBorder="1" applyAlignment="1" applyProtection="1">
      <alignment horizontal="right"/>
    </xf>
    <xf numFmtId="170" fontId="62" fillId="28" borderId="448" xfId="177" applyNumberFormat="1" applyFont="1" applyFill="1" applyBorder="1" applyAlignment="1" applyProtection="1">
      <alignment horizontal="right"/>
    </xf>
    <xf numFmtId="170" fontId="46" fillId="34" borderId="227" xfId="177" quotePrefix="1" applyNumberFormat="1" applyFont="1" applyFill="1" applyBorder="1" applyAlignment="1" applyProtection="1">
      <alignment horizontal="right"/>
      <protection locked="0"/>
    </xf>
    <xf numFmtId="0" fontId="74" fillId="0" borderId="448" xfId="0" applyFont="1" applyBorder="1" applyProtection="1"/>
    <xf numFmtId="0" fontId="62" fillId="26" borderId="401" xfId="0" applyFont="1" applyFill="1" applyBorder="1" applyAlignment="1">
      <alignment wrapText="1"/>
    </xf>
    <xf numFmtId="170" fontId="46" fillId="34" borderId="384" xfId="177" applyNumberFormat="1" applyFont="1" applyFill="1" applyBorder="1" applyAlignment="1" applyProtection="1">
      <alignment horizontal="left"/>
    </xf>
    <xf numFmtId="170" fontId="46" fillId="0" borderId="73" xfId="177" applyNumberFormat="1" applyFont="1" applyFill="1" applyBorder="1" applyAlignment="1" applyProtection="1">
      <alignment wrapText="1"/>
      <protection locked="0"/>
    </xf>
    <xf numFmtId="0" fontId="46" fillId="34" borderId="59" xfId="0" applyFont="1" applyFill="1" applyBorder="1" applyAlignment="1" applyProtection="1">
      <alignment horizontal="left"/>
    </xf>
    <xf numFmtId="170" fontId="62" fillId="34" borderId="421" xfId="177" applyNumberFormat="1" applyFont="1" applyFill="1" applyBorder="1" applyProtection="1"/>
    <xf numFmtId="170" fontId="62" fillId="28" borderId="421" xfId="177" applyNumberFormat="1" applyFont="1" applyFill="1" applyBorder="1" applyProtection="1"/>
    <xf numFmtId="166" fontId="46" fillId="34" borderId="440" xfId="233" applyFont="1" applyFill="1" applyBorder="1" applyAlignment="1" applyProtection="1">
      <alignment horizontal="center" wrapText="1"/>
    </xf>
    <xf numFmtId="0" fontId="62" fillId="26" borderId="165" xfId="0" applyFont="1" applyFill="1" applyBorder="1" applyAlignment="1" applyProtection="1">
      <alignment horizontal="center" vertical="center" wrapText="1"/>
    </xf>
    <xf numFmtId="0" fontId="62" fillId="26" borderId="165" xfId="0" applyFont="1" applyFill="1" applyBorder="1" applyAlignment="1" applyProtection="1">
      <alignment horizontal="center" wrapText="1"/>
    </xf>
    <xf numFmtId="0" fontId="46" fillId="0" borderId="455" xfId="252" applyBorder="1"/>
    <xf numFmtId="0" fontId="66" fillId="26" borderId="429" xfId="0" applyFont="1" applyFill="1" applyBorder="1" applyProtection="1"/>
    <xf numFmtId="0" fontId="62" fillId="26" borderId="421" xfId="0" applyFont="1" applyFill="1" applyBorder="1" applyAlignment="1" applyProtection="1">
      <alignment horizontal="center"/>
    </xf>
    <xf numFmtId="0" fontId="46" fillId="0" borderId="0" xfId="252" applyBorder="1"/>
    <xf numFmtId="0" fontId="62" fillId="26" borderId="410" xfId="0" applyFont="1" applyFill="1" applyBorder="1" applyAlignment="1" applyProtection="1">
      <alignment horizontal="center"/>
    </xf>
    <xf numFmtId="0" fontId="46" fillId="29" borderId="253" xfId="0" applyFont="1" applyFill="1" applyBorder="1" applyAlignment="1" applyProtection="1">
      <alignment wrapText="1"/>
    </xf>
    <xf numFmtId="0" fontId="46" fillId="0" borderId="468" xfId="0" applyFont="1" applyFill="1" applyBorder="1" applyAlignment="1" applyProtection="1">
      <alignment wrapText="1"/>
      <protection locked="0"/>
    </xf>
    <xf numFmtId="170" fontId="84" fillId="34" borderId="410" xfId="177" applyNumberFormat="1" applyFont="1" applyFill="1" applyBorder="1" applyAlignment="1" applyProtection="1">
      <alignment wrapText="1"/>
    </xf>
    <xf numFmtId="0" fontId="66" fillId="29" borderId="418" xfId="0" applyFont="1" applyFill="1" applyBorder="1" applyAlignment="1" applyProtection="1">
      <alignment wrapText="1"/>
    </xf>
    <xf numFmtId="0" fontId="46" fillId="0" borderId="486" xfId="0" applyFont="1" applyFill="1" applyBorder="1" applyAlignment="1" applyProtection="1">
      <alignment wrapText="1"/>
      <protection locked="0"/>
    </xf>
    <xf numFmtId="170" fontId="46" fillId="33" borderId="486" xfId="177" applyNumberFormat="1" applyFont="1" applyFill="1" applyBorder="1" applyAlignment="1" applyProtection="1">
      <alignment wrapText="1"/>
    </xf>
    <xf numFmtId="170" fontId="46" fillId="33" borderId="488" xfId="177" applyNumberFormat="1" applyFont="1" applyFill="1" applyBorder="1" applyAlignment="1" applyProtection="1">
      <alignment wrapText="1"/>
    </xf>
    <xf numFmtId="0" fontId="46" fillId="0" borderId="410" xfId="0" applyFont="1" applyFill="1" applyBorder="1" applyAlignment="1" applyProtection="1">
      <alignment wrapText="1"/>
      <protection locked="0"/>
    </xf>
    <xf numFmtId="170" fontId="46" fillId="34" borderId="410" xfId="177" applyNumberFormat="1" applyFont="1" applyFill="1" applyBorder="1" applyAlignment="1" applyProtection="1">
      <alignment wrapText="1"/>
    </xf>
    <xf numFmtId="170" fontId="46" fillId="34" borderId="468" xfId="177" applyNumberFormat="1" applyFont="1" applyFill="1" applyBorder="1" applyAlignment="1" applyProtection="1">
      <alignment wrapText="1"/>
    </xf>
    <xf numFmtId="170" fontId="46" fillId="34" borderId="423" xfId="177" applyNumberFormat="1" applyFont="1" applyFill="1" applyBorder="1" applyAlignment="1" applyProtection="1">
      <alignment wrapText="1"/>
    </xf>
    <xf numFmtId="170" fontId="84" fillId="34" borderId="468" xfId="177" applyNumberFormat="1" applyFont="1" applyFill="1" applyBorder="1" applyAlignment="1" applyProtection="1">
      <alignment wrapText="1"/>
    </xf>
    <xf numFmtId="170" fontId="84" fillId="34" borderId="423" xfId="177" applyNumberFormat="1" applyFont="1" applyFill="1" applyBorder="1" applyAlignment="1" applyProtection="1">
      <alignment wrapText="1"/>
    </xf>
    <xf numFmtId="0" fontId="62" fillId="29" borderId="428" xfId="0" applyFont="1" applyFill="1" applyBorder="1" applyAlignment="1" applyProtection="1">
      <alignment horizontal="left" wrapText="1" indent="1"/>
    </xf>
    <xf numFmtId="0" fontId="62" fillId="0" borderId="486" xfId="0" applyFont="1" applyFill="1" applyBorder="1" applyAlignment="1" applyProtection="1">
      <alignment wrapText="1"/>
      <protection locked="0"/>
    </xf>
    <xf numFmtId="170" fontId="62" fillId="30" borderId="486" xfId="177" applyNumberFormat="1" applyFont="1" applyFill="1" applyBorder="1" applyProtection="1"/>
    <xf numFmtId="170" fontId="62" fillId="30" borderId="488" xfId="177" applyNumberFormat="1" applyFont="1" applyFill="1" applyBorder="1" applyProtection="1"/>
    <xf numFmtId="0" fontId="62" fillId="29" borderId="416" xfId="0" applyFont="1" applyFill="1" applyBorder="1" applyAlignment="1" applyProtection="1">
      <alignment wrapText="1"/>
    </xf>
    <xf numFmtId="0" fontId="62" fillId="0" borderId="487" xfId="0" applyFont="1" applyFill="1" applyBorder="1" applyAlignment="1" applyProtection="1">
      <alignment wrapText="1"/>
    </xf>
    <xf numFmtId="170" fontId="62" fillId="29" borderId="487" xfId="177" applyNumberFormat="1" applyFont="1" applyFill="1" applyBorder="1" applyAlignment="1" applyProtection="1">
      <alignment wrapText="1"/>
    </xf>
    <xf numFmtId="0" fontId="46" fillId="29" borderId="249" xfId="0" applyFont="1" applyFill="1" applyBorder="1" applyAlignment="1" applyProtection="1">
      <alignment horizontal="left"/>
    </xf>
    <xf numFmtId="0" fontId="62" fillId="0" borderId="410" xfId="0" applyFont="1" applyFill="1" applyBorder="1" applyAlignment="1" applyProtection="1">
      <alignment wrapText="1"/>
      <protection locked="0"/>
    </xf>
    <xf numFmtId="170" fontId="46" fillId="34" borderId="430" xfId="177" applyNumberFormat="1" applyFont="1" applyFill="1" applyBorder="1" applyAlignment="1" applyProtection="1">
      <alignment wrapText="1"/>
    </xf>
    <xf numFmtId="170" fontId="46" fillId="34" borderId="473" xfId="177" applyNumberFormat="1" applyFont="1" applyFill="1" applyBorder="1" applyProtection="1"/>
    <xf numFmtId="0" fontId="66" fillId="29" borderId="418" xfId="0" applyFont="1" applyFill="1" applyBorder="1" applyAlignment="1" applyProtection="1">
      <alignment horizontal="left" wrapText="1" indent="1"/>
    </xf>
    <xf numFmtId="0" fontId="62" fillId="0" borderId="486" xfId="0" applyFont="1" applyFill="1" applyBorder="1" applyAlignment="1" applyProtection="1">
      <alignment horizontal="left" wrapText="1" indent="1"/>
      <protection locked="0"/>
    </xf>
    <xf numFmtId="170" fontId="62" fillId="35" borderId="486" xfId="177" applyNumberFormat="1" applyFont="1" applyFill="1" applyBorder="1" applyProtection="1"/>
    <xf numFmtId="170" fontId="62" fillId="35" borderId="488" xfId="177" applyNumberFormat="1" applyFont="1" applyFill="1" applyBorder="1" applyProtection="1"/>
    <xf numFmtId="0" fontId="62" fillId="29" borderId="429" xfId="0" applyFont="1" applyFill="1" applyBorder="1" applyAlignment="1" applyProtection="1">
      <alignment horizontal="left" wrapText="1" indent="1"/>
    </xf>
    <xf numFmtId="0" fontId="62" fillId="0" borderId="421" xfId="0" applyFont="1" applyFill="1" applyBorder="1" applyAlignment="1" applyProtection="1">
      <alignment horizontal="left" wrapText="1" indent="1"/>
      <protection locked="0"/>
    </xf>
    <xf numFmtId="170" fontId="62" fillId="29" borderId="410" xfId="177" applyNumberFormat="1" applyFont="1" applyFill="1" applyBorder="1" applyAlignment="1" applyProtection="1">
      <alignment horizontal="left" wrapText="1" indent="1"/>
    </xf>
    <xf numFmtId="170" fontId="84" fillId="28" borderId="468" xfId="177" applyNumberFormat="1" applyFont="1" applyFill="1" applyBorder="1" applyProtection="1"/>
    <xf numFmtId="170" fontId="84" fillId="34" borderId="473" xfId="177" applyNumberFormat="1" applyFont="1" applyFill="1" applyBorder="1" applyProtection="1"/>
    <xf numFmtId="0" fontId="62" fillId="29" borderId="253" xfId="0" applyFont="1" applyFill="1" applyBorder="1" applyProtection="1"/>
    <xf numFmtId="0" fontId="62" fillId="0" borderId="410" xfId="0" applyFont="1" applyFill="1" applyBorder="1" applyProtection="1">
      <protection locked="0"/>
    </xf>
    <xf numFmtId="0" fontId="66" fillId="26" borderId="418" xfId="0" applyFont="1" applyFill="1" applyBorder="1" applyProtection="1"/>
    <xf numFmtId="0" fontId="46" fillId="0" borderId="486" xfId="0" applyFont="1" applyFill="1" applyBorder="1" applyProtection="1">
      <protection locked="0"/>
    </xf>
    <xf numFmtId="170" fontId="46" fillId="30" borderId="486" xfId="177" applyNumberFormat="1" applyFont="1" applyFill="1" applyBorder="1" applyProtection="1"/>
    <xf numFmtId="0" fontId="62" fillId="26" borderId="421" xfId="0" quotePrefix="1" applyFont="1" applyFill="1" applyBorder="1" applyProtection="1"/>
    <xf numFmtId="0" fontId="46" fillId="0" borderId="410" xfId="0" applyFont="1" applyFill="1" applyBorder="1" applyProtection="1">
      <protection locked="0"/>
    </xf>
    <xf numFmtId="170" fontId="46" fillId="34" borderId="421" xfId="177" applyNumberFormat="1" applyFont="1" applyFill="1" applyBorder="1" applyProtection="1"/>
    <xf numFmtId="170" fontId="46" fillId="35" borderId="421" xfId="177" applyNumberFormat="1" applyFont="1" applyFill="1" applyBorder="1" applyProtection="1"/>
    <xf numFmtId="0" fontId="62" fillId="29" borderId="468" xfId="0" applyFont="1" applyFill="1" applyBorder="1" applyAlignment="1" applyProtection="1">
      <alignment horizontal="left"/>
    </xf>
    <xf numFmtId="170" fontId="62" fillId="29" borderId="410" xfId="177" applyNumberFormat="1" applyFont="1" applyFill="1" applyBorder="1" applyProtection="1"/>
    <xf numFmtId="170" fontId="62" fillId="29" borderId="468" xfId="177" applyNumberFormat="1" applyFont="1" applyFill="1" applyBorder="1" applyProtection="1"/>
    <xf numFmtId="170" fontId="62" fillId="29" borderId="423" xfId="177" applyNumberFormat="1" applyFont="1" applyFill="1" applyBorder="1" applyProtection="1"/>
    <xf numFmtId="0" fontId="46" fillId="29" borderId="468" xfId="0" applyFont="1" applyFill="1" applyBorder="1" applyAlignment="1" applyProtection="1">
      <alignment horizontal="left" indent="3"/>
    </xf>
    <xf numFmtId="0" fontId="46" fillId="0" borderId="468" xfId="0" applyFont="1" applyFill="1" applyBorder="1" applyProtection="1">
      <protection locked="0"/>
    </xf>
    <xf numFmtId="0" fontId="46" fillId="0" borderId="430" xfId="0" applyFont="1" applyFill="1" applyBorder="1" applyProtection="1">
      <protection locked="0"/>
    </xf>
    <xf numFmtId="0" fontId="66" fillId="26" borderId="486" xfId="0" applyFont="1" applyFill="1" applyBorder="1" applyProtection="1"/>
    <xf numFmtId="170" fontId="46" fillId="30" borderId="488" xfId="177" applyNumberFormat="1" applyFont="1" applyFill="1" applyBorder="1" applyProtection="1"/>
    <xf numFmtId="170" fontId="46" fillId="0" borderId="410" xfId="176" applyNumberFormat="1" applyFont="1" applyFill="1" applyBorder="1" applyProtection="1">
      <protection locked="0"/>
    </xf>
    <xf numFmtId="0" fontId="66" fillId="26" borderId="418" xfId="0" applyFont="1" applyFill="1" applyBorder="1" applyAlignment="1" applyProtection="1">
      <alignment horizontal="left"/>
    </xf>
    <xf numFmtId="0" fontId="62" fillId="0" borderId="486" xfId="0" applyFont="1" applyFill="1" applyBorder="1" applyProtection="1">
      <protection locked="0"/>
    </xf>
    <xf numFmtId="170" fontId="62" fillId="28" borderId="486" xfId="177" applyNumberFormat="1" applyFont="1" applyFill="1" applyBorder="1" applyProtection="1"/>
    <xf numFmtId="170" fontId="62" fillId="28" borderId="488" xfId="177" applyNumberFormat="1" applyFont="1" applyFill="1" applyBorder="1" applyProtection="1"/>
    <xf numFmtId="0" fontId="46" fillId="0" borderId="384" xfId="0" applyFont="1" applyFill="1" applyBorder="1" applyProtection="1">
      <protection locked="0"/>
    </xf>
    <xf numFmtId="0" fontId="62" fillId="26" borderId="253" xfId="0" applyFont="1" applyFill="1" applyBorder="1" applyAlignment="1" applyProtection="1">
      <alignment horizontal="left"/>
    </xf>
    <xf numFmtId="170" fontId="46" fillId="26" borderId="468" xfId="177" applyNumberFormat="1" applyFont="1" applyFill="1" applyBorder="1" applyProtection="1"/>
    <xf numFmtId="170" fontId="46" fillId="26" borderId="423" xfId="177" applyNumberFormat="1" applyFont="1" applyFill="1" applyBorder="1" applyProtection="1"/>
    <xf numFmtId="0" fontId="46" fillId="26" borderId="253" xfId="0" applyFont="1" applyFill="1" applyBorder="1" applyAlignment="1" applyProtection="1">
      <alignment horizontal="left" wrapText="1" indent="1"/>
    </xf>
    <xf numFmtId="170" fontId="46" fillId="0" borderId="468" xfId="177" applyNumberFormat="1" applyFont="1" applyFill="1" applyBorder="1" applyAlignment="1" applyProtection="1">
      <alignment wrapText="1"/>
      <protection locked="0"/>
    </xf>
    <xf numFmtId="0" fontId="46" fillId="26" borderId="253" xfId="0" applyFont="1" applyFill="1" applyBorder="1" applyAlignment="1" applyProtection="1">
      <alignment horizontal="left" wrapText="1"/>
    </xf>
    <xf numFmtId="0" fontId="46" fillId="26" borderId="249" xfId="0" applyFont="1" applyFill="1" applyBorder="1" applyAlignment="1" applyProtection="1">
      <alignment horizontal="left" wrapText="1"/>
    </xf>
    <xf numFmtId="170" fontId="84" fillId="0" borderId="473" xfId="177" applyNumberFormat="1" applyFont="1" applyFill="1" applyBorder="1" applyProtection="1">
      <protection locked="0"/>
    </xf>
    <xf numFmtId="0" fontId="66" fillId="26" borderId="418" xfId="0" applyFont="1" applyFill="1" applyBorder="1" applyAlignment="1" applyProtection="1">
      <alignment horizontal="left" wrapText="1"/>
    </xf>
    <xf numFmtId="0" fontId="62" fillId="26" borderId="416" xfId="0" applyFont="1" applyFill="1" applyBorder="1" applyAlignment="1" applyProtection="1">
      <alignment horizontal="left" wrapText="1"/>
    </xf>
    <xf numFmtId="170" fontId="46" fillId="26" borderId="410" xfId="177" applyNumberFormat="1" applyFont="1" applyFill="1" applyBorder="1" applyAlignment="1" applyProtection="1">
      <alignment wrapText="1"/>
    </xf>
    <xf numFmtId="0" fontId="46" fillId="0" borderId="414" xfId="0" applyFont="1" applyFill="1" applyBorder="1" applyAlignment="1" applyProtection="1">
      <alignment wrapText="1"/>
      <protection locked="0"/>
    </xf>
    <xf numFmtId="170" fontId="46" fillId="26" borderId="414" xfId="177" applyNumberFormat="1" applyFont="1" applyFill="1" applyBorder="1" applyAlignment="1" applyProtection="1">
      <alignment wrapText="1"/>
    </xf>
    <xf numFmtId="0" fontId="46" fillId="0" borderId="468" xfId="0" quotePrefix="1" applyFont="1" applyFill="1" applyBorder="1" applyAlignment="1" applyProtection="1">
      <alignment wrapText="1"/>
      <protection locked="0"/>
    </xf>
    <xf numFmtId="170" fontId="46" fillId="0" borderId="423" xfId="177" applyNumberFormat="1" applyFont="1" applyFill="1" applyBorder="1" applyAlignment="1" applyProtection="1">
      <alignment wrapText="1"/>
      <protection locked="0"/>
    </xf>
    <xf numFmtId="170" fontId="46" fillId="34" borderId="410" xfId="177" applyNumberFormat="1" applyFont="1" applyFill="1" applyBorder="1" applyAlignment="1" applyProtection="1">
      <alignment horizontal="left"/>
    </xf>
    <xf numFmtId="0" fontId="46" fillId="34" borderId="428" xfId="0" applyFont="1" applyFill="1" applyBorder="1" applyAlignment="1" applyProtection="1">
      <alignment wrapText="1"/>
      <protection locked="0"/>
    </xf>
    <xf numFmtId="0" fontId="46" fillId="0" borderId="486" xfId="0" applyFont="1" applyBorder="1" applyProtection="1">
      <protection locked="0"/>
    </xf>
    <xf numFmtId="0" fontId="46" fillId="0" borderId="384" xfId="0" applyNumberFormat="1" applyFont="1" applyFill="1" applyBorder="1" applyAlignment="1" applyProtection="1">
      <alignment horizontal="left"/>
      <protection locked="0"/>
    </xf>
    <xf numFmtId="170" fontId="46" fillId="0" borderId="384" xfId="177" applyNumberFormat="1" applyFont="1" applyFill="1" applyBorder="1" applyAlignment="1" applyProtection="1">
      <alignment horizontal="left"/>
      <protection locked="0"/>
    </xf>
    <xf numFmtId="0" fontId="46" fillId="0" borderId="468" xfId="0" applyNumberFormat="1" applyFont="1" applyFill="1" applyBorder="1" applyAlignment="1" applyProtection="1">
      <alignment horizontal="left"/>
      <protection locked="0"/>
    </xf>
    <xf numFmtId="0" fontId="66" fillId="26" borderId="267" xfId="0" applyFont="1" applyFill="1" applyBorder="1" applyAlignment="1" applyProtection="1">
      <alignment horizontal="left" wrapText="1"/>
    </xf>
    <xf numFmtId="0" fontId="46" fillId="0" borderId="410" xfId="0" applyNumberFormat="1" applyFont="1" applyFill="1" applyBorder="1" applyAlignment="1" applyProtection="1">
      <alignment horizontal="left"/>
      <protection locked="0"/>
    </xf>
    <xf numFmtId="0" fontId="62" fillId="0" borderId="487" xfId="0" applyFont="1" applyFill="1" applyBorder="1" applyAlignment="1" applyProtection="1">
      <alignment horizontal="left" wrapText="1"/>
      <protection locked="0"/>
    </xf>
    <xf numFmtId="170" fontId="62" fillId="26" borderId="487" xfId="177" applyNumberFormat="1" applyFont="1" applyFill="1" applyBorder="1" applyAlignment="1" applyProtection="1">
      <alignment horizontal="left" wrapText="1"/>
    </xf>
    <xf numFmtId="0" fontId="66" fillId="26" borderId="418" xfId="0" applyNumberFormat="1" applyFont="1" applyFill="1" applyBorder="1" applyAlignment="1" applyProtection="1">
      <alignment horizontal="left"/>
    </xf>
    <xf numFmtId="0" fontId="62" fillId="0" borderId="486" xfId="0" applyNumberFormat="1" applyFont="1" applyFill="1" applyBorder="1" applyAlignment="1" applyProtection="1">
      <alignment horizontal="left"/>
      <protection locked="0"/>
    </xf>
    <xf numFmtId="0" fontId="62" fillId="0" borderId="487" xfId="0" applyNumberFormat="1" applyFont="1" applyFill="1" applyBorder="1" applyAlignment="1" applyProtection="1">
      <alignment horizontal="left"/>
      <protection locked="0"/>
    </xf>
    <xf numFmtId="0" fontId="62" fillId="26" borderId="487" xfId="0" applyNumberFormat="1" applyFont="1" applyFill="1" applyBorder="1" applyAlignment="1" applyProtection="1">
      <alignment horizontal="left"/>
    </xf>
    <xf numFmtId="0" fontId="62" fillId="26" borderId="422" xfId="0" applyFont="1" applyFill="1" applyBorder="1" applyAlignment="1" applyProtection="1">
      <alignment wrapText="1"/>
    </xf>
    <xf numFmtId="170" fontId="46" fillId="26" borderId="468" xfId="177" applyNumberFormat="1" applyFont="1" applyFill="1" applyBorder="1" applyAlignment="1" applyProtection="1">
      <alignment horizontal="left"/>
    </xf>
    <xf numFmtId="170" fontId="46" fillId="26" borderId="423" xfId="177" applyNumberFormat="1" applyFont="1" applyFill="1" applyBorder="1" applyAlignment="1" applyProtection="1">
      <alignment horizontal="left"/>
    </xf>
    <xf numFmtId="0" fontId="46" fillId="26" borderId="253" xfId="0" applyFont="1" applyFill="1" applyBorder="1" applyAlignment="1" applyProtection="1">
      <alignment wrapText="1"/>
    </xf>
    <xf numFmtId="170" fontId="46" fillId="0" borderId="473" xfId="177" applyNumberFormat="1" applyFont="1" applyFill="1" applyBorder="1" applyProtection="1">
      <protection locked="0"/>
    </xf>
    <xf numFmtId="0" fontId="74" fillId="26" borderId="249" xfId="0" applyFont="1" applyFill="1" applyBorder="1" applyAlignment="1" applyProtection="1">
      <alignment wrapText="1"/>
    </xf>
    <xf numFmtId="0" fontId="66" fillId="26" borderId="418" xfId="0" applyFont="1" applyFill="1" applyBorder="1" applyAlignment="1" applyProtection="1">
      <alignment wrapText="1"/>
    </xf>
    <xf numFmtId="170" fontId="46" fillId="0" borderId="486" xfId="176" applyNumberFormat="1" applyFont="1" applyFill="1" applyBorder="1" applyProtection="1">
      <protection locked="0"/>
    </xf>
    <xf numFmtId="170" fontId="46" fillId="28" borderId="486" xfId="177" applyNumberFormat="1" applyFont="1" applyFill="1" applyBorder="1" applyProtection="1"/>
    <xf numFmtId="0" fontId="74" fillId="26" borderId="416" xfId="0" applyFont="1" applyFill="1" applyBorder="1" applyAlignment="1" applyProtection="1">
      <alignment wrapText="1"/>
    </xf>
    <xf numFmtId="170" fontId="46" fillId="0" borderId="487" xfId="176" applyNumberFormat="1" applyFont="1" applyFill="1" applyBorder="1" applyProtection="1">
      <protection locked="0"/>
    </xf>
    <xf numFmtId="0" fontId="74" fillId="26" borderId="254" xfId="0" applyFont="1" applyFill="1" applyBorder="1" applyAlignment="1" applyProtection="1">
      <alignment wrapText="1"/>
    </xf>
    <xf numFmtId="0" fontId="66" fillId="26" borderId="322" xfId="0" applyFont="1" applyFill="1" applyBorder="1" applyAlignment="1" applyProtection="1">
      <alignment wrapText="1"/>
    </xf>
    <xf numFmtId="170" fontId="62" fillId="35" borderId="487" xfId="177" applyNumberFormat="1" applyFont="1" applyFill="1" applyBorder="1" applyProtection="1"/>
    <xf numFmtId="0" fontId="62" fillId="26" borderId="376" xfId="0" applyFont="1" applyFill="1" applyBorder="1" applyAlignment="1" applyProtection="1">
      <alignment wrapText="1"/>
    </xf>
    <xf numFmtId="0" fontId="62" fillId="0" borderId="377" xfId="0" applyFont="1" applyFill="1" applyBorder="1" applyAlignment="1" applyProtection="1">
      <alignment wrapText="1"/>
      <protection locked="0"/>
    </xf>
    <xf numFmtId="0" fontId="62" fillId="26" borderId="377" xfId="0" applyFont="1" applyFill="1" applyBorder="1" applyAlignment="1" applyProtection="1">
      <alignment wrapText="1"/>
    </xf>
    <xf numFmtId="0" fontId="46" fillId="0" borderId="195" xfId="252" applyBorder="1"/>
    <xf numFmtId="0" fontId="46" fillId="34" borderId="421" xfId="0" applyFont="1" applyFill="1" applyBorder="1"/>
    <xf numFmtId="0" fontId="121" fillId="34" borderId="414" xfId="0" applyFont="1" applyFill="1" applyBorder="1" applyAlignment="1" applyProtection="1">
      <alignment horizontal="center"/>
    </xf>
    <xf numFmtId="173" fontId="121" fillId="34" borderId="98" xfId="0" applyNumberFormat="1" applyFont="1" applyFill="1" applyBorder="1" applyAlignment="1" applyProtection="1">
      <alignment horizontal="left"/>
    </xf>
    <xf numFmtId="0" fontId="57" fillId="0" borderId="0" xfId="467" applyFont="1"/>
    <xf numFmtId="0" fontId="77" fillId="0" borderId="314" xfId="467" applyFont="1" applyBorder="1"/>
    <xf numFmtId="0" fontId="57" fillId="0" borderId="416" xfId="467" applyFont="1" applyBorder="1"/>
    <xf numFmtId="0" fontId="57" fillId="0" borderId="441" xfId="467" applyFont="1" applyBorder="1"/>
    <xf numFmtId="0" fontId="24" fillId="0" borderId="428" xfId="0" applyFont="1" applyBorder="1"/>
    <xf numFmtId="0" fontId="57" fillId="0" borderId="418" xfId="467" applyFont="1" applyBorder="1"/>
    <xf numFmtId="0" fontId="57" fillId="0" borderId="447" xfId="467" applyFont="1" applyBorder="1"/>
    <xf numFmtId="0" fontId="57" fillId="0" borderId="0" xfId="467" applyFont="1" applyFill="1"/>
    <xf numFmtId="0" fontId="77" fillId="0" borderId="428" xfId="467" applyFont="1" applyBorder="1" applyAlignment="1">
      <alignment horizontal="center" vertical="center"/>
    </xf>
    <xf numFmtId="0" fontId="77" fillId="0" borderId="486" xfId="467" applyFont="1" applyFill="1" applyBorder="1" applyAlignment="1">
      <alignment horizontal="center" vertical="center"/>
    </xf>
    <xf numFmtId="0" fontId="77" fillId="0" borderId="418" xfId="467" applyFont="1" applyFill="1" applyBorder="1" applyAlignment="1">
      <alignment horizontal="center" vertical="center"/>
    </xf>
    <xf numFmtId="0" fontId="77" fillId="0" borderId="486" xfId="467" applyFont="1" applyBorder="1" applyAlignment="1">
      <alignment horizontal="center" vertical="center"/>
    </xf>
    <xf numFmtId="0" fontId="77" fillId="0" borderId="418" xfId="467" applyFont="1" applyBorder="1" applyAlignment="1">
      <alignment horizontal="center" vertical="center"/>
    </xf>
    <xf numFmtId="0" fontId="77" fillId="0" borderId="447" xfId="467" applyFont="1" applyBorder="1" applyAlignment="1">
      <alignment horizontal="center" vertical="center"/>
    </xf>
    <xf numFmtId="0" fontId="77" fillId="0" borderId="485" xfId="467" applyFont="1" applyBorder="1"/>
    <xf numFmtId="0" fontId="57" fillId="0" borderId="0" xfId="467" applyFont="1" applyBorder="1"/>
    <xf numFmtId="0" fontId="57" fillId="0" borderId="0" xfId="467" applyFont="1" applyBorder="1" applyAlignment="1"/>
    <xf numFmtId="0" fontId="57" fillId="0" borderId="2" xfId="467" applyFont="1" applyBorder="1"/>
    <xf numFmtId="0" fontId="57" fillId="0" borderId="485" xfId="467" applyFont="1" applyBorder="1"/>
    <xf numFmtId="170" fontId="25" fillId="80" borderId="2" xfId="468" applyNumberFormat="1" applyFont="1" applyFill="1" applyBorder="1"/>
    <xf numFmtId="170" fontId="57" fillId="0" borderId="0" xfId="468" applyNumberFormat="1" applyFont="1"/>
    <xf numFmtId="170" fontId="57" fillId="0" borderId="0" xfId="468" applyNumberFormat="1" applyFont="1" applyFill="1"/>
    <xf numFmtId="170" fontId="57" fillId="80" borderId="485" xfId="468" applyNumberFormat="1" applyFont="1" applyFill="1" applyBorder="1"/>
    <xf numFmtId="170" fontId="57" fillId="80" borderId="410" xfId="468" applyNumberFormat="1" applyFont="1" applyFill="1" applyBorder="1"/>
    <xf numFmtId="170" fontId="57" fillId="80" borderId="0" xfId="468" applyNumberFormat="1" applyFont="1" applyFill="1" applyBorder="1"/>
    <xf numFmtId="170" fontId="57" fillId="80" borderId="2" xfId="468" applyNumberFormat="1" applyFont="1" applyFill="1" applyBorder="1"/>
    <xf numFmtId="188" fontId="57" fillId="0" borderId="0" xfId="467" applyNumberFormat="1" applyFont="1" applyBorder="1" applyAlignment="1">
      <alignment horizontal="left"/>
    </xf>
    <xf numFmtId="0" fontId="77" fillId="0" borderId="483" xfId="467" applyFont="1" applyBorder="1" applyProtection="1">
      <protection locked="0"/>
    </xf>
    <xf numFmtId="17" fontId="77" fillId="81" borderId="98" xfId="467" applyNumberFormat="1" applyFont="1" applyFill="1" applyBorder="1" applyAlignment="1" applyProtection="1">
      <alignment horizontal="center"/>
      <protection locked="0"/>
    </xf>
    <xf numFmtId="0" fontId="57" fillId="0" borderId="98" xfId="467" applyFont="1" applyBorder="1" applyProtection="1">
      <protection locked="0"/>
    </xf>
    <xf numFmtId="0" fontId="77" fillId="0" borderId="98" xfId="467" applyFont="1" applyBorder="1" applyProtection="1">
      <protection locked="0"/>
    </xf>
    <xf numFmtId="0" fontId="172" fillId="81" borderId="100" xfId="467" applyFont="1" applyFill="1" applyBorder="1" applyAlignment="1">
      <alignment horizontal="center"/>
    </xf>
    <xf numFmtId="0" fontId="77" fillId="0" borderId="0" xfId="467" applyFont="1"/>
    <xf numFmtId="0" fontId="57" fillId="0" borderId="483" xfId="467" applyFont="1" applyBorder="1"/>
    <xf numFmtId="0" fontId="57" fillId="0" borderId="98" xfId="467" applyFont="1" applyBorder="1"/>
    <xf numFmtId="170" fontId="25" fillId="80" borderId="100" xfId="468" applyNumberFormat="1" applyFont="1" applyFill="1" applyBorder="1"/>
    <xf numFmtId="170" fontId="57" fillId="80" borderId="483" xfId="468" applyNumberFormat="1" applyFont="1" applyFill="1" applyBorder="1"/>
    <xf numFmtId="170" fontId="57" fillId="80" borderId="414" xfId="468" applyNumberFormat="1" applyFont="1" applyFill="1" applyBorder="1"/>
    <xf numFmtId="170" fontId="57" fillId="80" borderId="98" xfId="468" applyNumberFormat="1" applyFont="1" applyFill="1" applyBorder="1"/>
    <xf numFmtId="170" fontId="57" fillId="80" borderId="100" xfId="468" applyNumberFormat="1" applyFont="1" applyFill="1" applyBorder="1"/>
    <xf numFmtId="0" fontId="57" fillId="0" borderId="314" xfId="467" applyFont="1" applyBorder="1"/>
    <xf numFmtId="0" fontId="57" fillId="0" borderId="441" xfId="467" applyFont="1" applyFill="1" applyBorder="1"/>
    <xf numFmtId="0" fontId="57" fillId="0" borderId="0" xfId="467" applyFont="1" applyFill="1" applyBorder="1"/>
    <xf numFmtId="0" fontId="14" fillId="0" borderId="0" xfId="467" applyFont="1" applyFill="1" applyBorder="1"/>
    <xf numFmtId="0" fontId="14" fillId="0" borderId="0" xfId="467" applyFont="1" applyBorder="1"/>
    <xf numFmtId="0" fontId="14" fillId="0" borderId="2" xfId="467" applyFont="1" applyFill="1" applyBorder="1"/>
    <xf numFmtId="0" fontId="14" fillId="0" borderId="0" xfId="467" applyFont="1" applyFill="1"/>
    <xf numFmtId="0" fontId="23" fillId="0" borderId="0" xfId="95" applyFont="1" applyFill="1" applyBorder="1" applyAlignment="1">
      <alignment vertical="center"/>
    </xf>
    <xf numFmtId="0" fontId="173" fillId="0" borderId="0" xfId="467" applyFont="1" applyFill="1" applyBorder="1"/>
    <xf numFmtId="0" fontId="23" fillId="0" borderId="0" xfId="467" applyFont="1" applyFill="1" applyBorder="1"/>
    <xf numFmtId="0" fontId="14" fillId="0" borderId="0" xfId="467" applyFont="1" applyFill="1" applyBorder="1" applyAlignment="1">
      <alignment horizontal="center" vertical="center"/>
    </xf>
    <xf numFmtId="0" fontId="173" fillId="0" borderId="0" xfId="467" applyFont="1" applyFill="1" applyBorder="1" applyAlignment="1">
      <alignment vertical="center"/>
    </xf>
    <xf numFmtId="0" fontId="23" fillId="0" borderId="2" xfId="467" applyFont="1" applyFill="1" applyBorder="1"/>
    <xf numFmtId="0" fontId="23" fillId="0" borderId="0" xfId="467" applyFont="1" applyFill="1"/>
    <xf numFmtId="0" fontId="173" fillId="0" borderId="0" xfId="95" applyFont="1" applyFill="1" applyBorder="1" applyAlignment="1">
      <alignment vertical="center"/>
    </xf>
    <xf numFmtId="0" fontId="45" fillId="0" borderId="0" xfId="86" applyFont="1" applyFill="1" applyAlignment="1" applyProtection="1"/>
    <xf numFmtId="0" fontId="14" fillId="0" borderId="0" xfId="467" applyFont="1" applyFill="1" applyBorder="1" applyAlignment="1">
      <alignment vertical="top" wrapText="1"/>
    </xf>
    <xf numFmtId="0" fontId="14" fillId="0" borderId="486" xfId="467" applyFont="1" applyFill="1" applyBorder="1" applyAlignment="1">
      <alignment horizontal="center" vertical="center" wrapText="1"/>
    </xf>
    <xf numFmtId="0" fontId="14" fillId="0" borderId="486" xfId="467" applyFont="1" applyFill="1" applyBorder="1" applyAlignment="1">
      <alignment horizontal="center" vertical="top" wrapText="1"/>
    </xf>
    <xf numFmtId="0" fontId="14" fillId="0" borderId="2" xfId="467" applyFont="1" applyFill="1" applyBorder="1" applyAlignment="1">
      <alignment horizontal="center" vertical="top" wrapText="1"/>
    </xf>
    <xf numFmtId="0" fontId="14" fillId="0" borderId="0" xfId="467" applyFont="1" applyFill="1" applyBorder="1" applyAlignment="1">
      <alignment horizontal="center" vertical="top" wrapText="1"/>
    </xf>
    <xf numFmtId="0" fontId="14" fillId="0" borderId="447" xfId="467" applyFont="1" applyFill="1" applyBorder="1" applyAlignment="1">
      <alignment horizontal="center" vertical="top" wrapText="1"/>
    </xf>
    <xf numFmtId="0" fontId="57" fillId="0" borderId="485" xfId="467" applyFont="1" applyFill="1" applyBorder="1"/>
    <xf numFmtId="0" fontId="14" fillId="0" borderId="486" xfId="467" applyFont="1" applyFill="1" applyBorder="1" applyAlignment="1">
      <alignment horizontal="center"/>
    </xf>
    <xf numFmtId="49" fontId="14" fillId="0" borderId="486" xfId="467" quotePrefix="1" applyNumberFormat="1" applyFont="1" applyFill="1" applyBorder="1" applyAlignment="1">
      <alignment horizontal="center"/>
    </xf>
    <xf numFmtId="49" fontId="14" fillId="0" borderId="2" xfId="467" quotePrefix="1" applyNumberFormat="1" applyFont="1" applyFill="1" applyBorder="1" applyAlignment="1">
      <alignment horizontal="center"/>
    </xf>
    <xf numFmtId="49" fontId="14" fillId="0" borderId="0" xfId="467" quotePrefix="1" applyNumberFormat="1" applyFont="1" applyFill="1" applyBorder="1" applyAlignment="1">
      <alignment horizontal="center"/>
    </xf>
    <xf numFmtId="0" fontId="14" fillId="0" borderId="414" xfId="467" applyFont="1" applyFill="1" applyBorder="1" applyAlignment="1">
      <alignment horizontal="center"/>
    </xf>
    <xf numFmtId="49" fontId="14" fillId="0" borderId="0" xfId="467" quotePrefix="1" applyNumberFormat="1" applyFont="1" applyFill="1" applyAlignment="1">
      <alignment horizontal="center"/>
    </xf>
    <xf numFmtId="0" fontId="57" fillId="0" borderId="2" xfId="467" applyFont="1" applyFill="1" applyBorder="1"/>
    <xf numFmtId="0" fontId="14" fillId="0" borderId="0" xfId="467" applyFont="1" applyFill="1" applyBorder="1" applyAlignment="1"/>
    <xf numFmtId="0" fontId="14" fillId="0" borderId="486" xfId="467" applyFont="1" applyFill="1" applyBorder="1" applyAlignment="1">
      <alignment horizontal="center" wrapText="1"/>
    </xf>
    <xf numFmtId="0" fontId="14" fillId="0" borderId="2" xfId="467" applyFont="1" applyFill="1" applyBorder="1" applyAlignment="1">
      <alignment horizontal="center" wrapText="1"/>
    </xf>
    <xf numFmtId="0" fontId="14" fillId="0" borderId="0" xfId="467" applyFont="1" applyFill="1" applyBorder="1" applyAlignment="1">
      <alignment horizontal="center" wrapText="1"/>
    </xf>
    <xf numFmtId="170" fontId="174" fillId="0" borderId="0" xfId="260" applyNumberFormat="1" applyFont="1" applyFill="1" applyBorder="1"/>
    <xf numFmtId="170" fontId="14" fillId="0" borderId="2" xfId="468" applyNumberFormat="1" applyFont="1" applyFill="1" applyBorder="1"/>
    <xf numFmtId="170" fontId="14" fillId="0" borderId="0" xfId="468" applyNumberFormat="1" applyFont="1" applyFill="1" applyBorder="1"/>
    <xf numFmtId="170" fontId="14" fillId="0" borderId="2" xfId="468" applyNumberFormat="1" applyFont="1" applyFill="1" applyBorder="1" applyProtection="1">
      <protection locked="0"/>
    </xf>
    <xf numFmtId="170" fontId="14" fillId="0" borderId="0" xfId="468" applyNumberFormat="1" applyFont="1" applyFill="1" applyBorder="1" applyProtection="1">
      <protection locked="0"/>
    </xf>
    <xf numFmtId="170" fontId="14" fillId="0" borderId="0" xfId="260" applyNumberFormat="1" applyFont="1"/>
    <xf numFmtId="170" fontId="14" fillId="0" borderId="0" xfId="260" applyNumberFormat="1" applyFont="1" applyBorder="1"/>
    <xf numFmtId="170" fontId="14" fillId="0" borderId="0" xfId="468" applyNumberFormat="1" applyFont="1" applyFill="1"/>
    <xf numFmtId="170" fontId="14" fillId="0" borderId="0" xfId="260" applyNumberFormat="1" applyFont="1" applyFill="1" applyBorder="1"/>
    <xf numFmtId="170" fontId="14" fillId="0" borderId="0" xfId="260" applyNumberFormat="1" applyFont="1" applyFill="1"/>
    <xf numFmtId="16" fontId="14" fillId="0" borderId="0" xfId="467" applyNumberFormat="1" applyFont="1" applyFill="1" applyBorder="1" applyAlignment="1">
      <alignment horizontal="center"/>
    </xf>
    <xf numFmtId="0" fontId="14" fillId="0" borderId="486" xfId="467" applyNumberFormat="1" applyFont="1" applyFill="1" applyBorder="1" applyAlignment="1">
      <alignment horizontal="center"/>
    </xf>
    <xf numFmtId="170" fontId="14" fillId="82" borderId="486" xfId="260" applyNumberFormat="1" applyFont="1" applyFill="1" applyBorder="1"/>
    <xf numFmtId="170" fontId="14" fillId="0" borderId="486" xfId="260" applyNumberFormat="1" applyFont="1" applyFill="1" applyBorder="1" applyProtection="1">
      <protection locked="0"/>
    </xf>
    <xf numFmtId="0" fontId="23" fillId="0" borderId="486" xfId="467" applyFont="1" applyFill="1" applyBorder="1" applyAlignment="1">
      <alignment horizontal="center"/>
    </xf>
    <xf numFmtId="170" fontId="23" fillId="82" borderId="486" xfId="260" applyNumberFormat="1" applyFont="1" applyFill="1" applyBorder="1"/>
    <xf numFmtId="0" fontId="23" fillId="0" borderId="0" xfId="467" applyFont="1"/>
    <xf numFmtId="170" fontId="23" fillId="0" borderId="2" xfId="468" applyNumberFormat="1" applyFont="1" applyFill="1" applyBorder="1"/>
    <xf numFmtId="170" fontId="23" fillId="0" borderId="0" xfId="468" applyNumberFormat="1" applyFont="1" applyFill="1" applyBorder="1"/>
    <xf numFmtId="0" fontId="23" fillId="0" borderId="410" xfId="467" applyFont="1" applyFill="1" applyBorder="1"/>
    <xf numFmtId="0" fontId="77" fillId="0" borderId="2" xfId="467" applyFont="1" applyBorder="1"/>
    <xf numFmtId="0" fontId="14" fillId="0" borderId="0" xfId="467" applyFont="1"/>
    <xf numFmtId="170" fontId="174" fillId="0" borderId="0" xfId="260" applyNumberFormat="1" applyFont="1" applyFill="1" applyBorder="1" applyProtection="1">
      <protection locked="0"/>
    </xf>
    <xf numFmtId="170" fontId="14" fillId="39" borderId="486" xfId="260" applyNumberFormat="1" applyFont="1" applyFill="1" applyBorder="1" applyProtection="1">
      <protection locked="0"/>
    </xf>
    <xf numFmtId="170" fontId="14" fillId="0" borderId="414" xfId="260" applyNumberFormat="1" applyFont="1" applyBorder="1" applyProtection="1">
      <protection locked="0"/>
    </xf>
    <xf numFmtId="0" fontId="14" fillId="0" borderId="98" xfId="467" applyFont="1" applyBorder="1"/>
    <xf numFmtId="0" fontId="14" fillId="0" borderId="100" xfId="467" applyFont="1" applyFill="1" applyBorder="1"/>
    <xf numFmtId="0" fontId="57" fillId="0" borderId="100" xfId="467" applyFont="1" applyFill="1" applyBorder="1"/>
    <xf numFmtId="0" fontId="57" fillId="0" borderId="100" xfId="467" applyFont="1" applyBorder="1"/>
    <xf numFmtId="0" fontId="14" fillId="0" borderId="0" xfId="467" applyFont="1" applyBorder="1" applyAlignment="1">
      <alignment horizontal="center"/>
    </xf>
    <xf numFmtId="0" fontId="77" fillId="31" borderId="486" xfId="467" applyFont="1" applyFill="1" applyBorder="1" applyAlignment="1">
      <alignment vertical="top" wrapText="1"/>
    </xf>
    <xf numFmtId="3" fontId="77" fillId="31" borderId="486" xfId="467" applyNumberFormat="1" applyFont="1" applyFill="1" applyBorder="1" applyAlignment="1">
      <alignment horizontal="center" vertical="top" wrapText="1"/>
    </xf>
    <xf numFmtId="0" fontId="77" fillId="0" borderId="0" xfId="467" applyFont="1" applyFill="1" applyBorder="1" applyAlignment="1">
      <alignment horizontal="center" vertical="top" wrapText="1"/>
    </xf>
    <xf numFmtId="0" fontId="87" fillId="31" borderId="486" xfId="467" applyFont="1" applyFill="1" applyBorder="1" applyAlignment="1">
      <alignment wrapText="1"/>
    </xf>
    <xf numFmtId="170" fontId="57" fillId="80" borderId="486" xfId="468" applyNumberFormat="1" applyFont="1" applyFill="1" applyBorder="1" applyAlignment="1">
      <alignment horizontal="right"/>
    </xf>
    <xf numFmtId="170" fontId="57" fillId="0" borderId="0" xfId="468" applyNumberFormat="1" applyFont="1" applyFill="1" applyBorder="1" applyAlignment="1">
      <alignment horizontal="right"/>
    </xf>
    <xf numFmtId="0" fontId="14" fillId="0" borderId="0" xfId="467" applyFont="1" applyFill="1" applyBorder="1" applyAlignment="1">
      <alignment horizontal="center" vertical="center" wrapText="1"/>
    </xf>
    <xf numFmtId="0" fontId="57" fillId="0" borderId="486" xfId="467" applyFont="1" applyBorder="1"/>
    <xf numFmtId="170" fontId="57" fillId="0" borderId="486" xfId="468" applyNumberFormat="1" applyFont="1" applyBorder="1"/>
    <xf numFmtId="170" fontId="57" fillId="0" borderId="0" xfId="468" applyNumberFormat="1" applyFont="1" applyFill="1" applyBorder="1"/>
    <xf numFmtId="3" fontId="77" fillId="31" borderId="428" xfId="467" applyNumberFormat="1" applyFont="1" applyFill="1" applyBorder="1" applyAlignment="1">
      <alignment horizontal="center" vertical="top" wrapText="1"/>
    </xf>
    <xf numFmtId="0" fontId="77" fillId="0" borderId="487" xfId="467" applyFont="1" applyFill="1" applyBorder="1" applyAlignment="1">
      <alignment horizontal="center" vertical="top" wrapText="1"/>
    </xf>
    <xf numFmtId="3" fontId="77" fillId="31" borderId="441" xfId="467" applyNumberFormat="1" applyFont="1" applyFill="1" applyBorder="1" applyAlignment="1">
      <alignment vertical="top" wrapText="1"/>
    </xf>
    <xf numFmtId="170" fontId="14" fillId="0" borderId="0" xfId="260" applyNumberFormat="1" applyFont="1" applyFill="1" applyBorder="1" applyProtection="1">
      <protection locked="0"/>
    </xf>
    <xf numFmtId="170" fontId="57" fillId="80" borderId="428" xfId="468" applyNumberFormat="1" applyFont="1" applyFill="1" applyBorder="1" applyAlignment="1">
      <alignment horizontal="right"/>
    </xf>
    <xf numFmtId="170" fontId="57" fillId="0" borderId="410" xfId="468" applyNumberFormat="1" applyFont="1" applyFill="1" applyBorder="1" applyAlignment="1">
      <alignment horizontal="right"/>
    </xf>
    <xf numFmtId="170" fontId="57" fillId="80" borderId="447" xfId="468" applyNumberFormat="1" applyFont="1" applyFill="1" applyBorder="1" applyAlignment="1">
      <alignment horizontal="right"/>
    </xf>
    <xf numFmtId="170" fontId="57" fillId="80" borderId="428" xfId="468" applyNumberFormat="1" applyFont="1" applyFill="1" applyBorder="1"/>
    <xf numFmtId="170" fontId="57" fillId="0" borderId="414" xfId="468" applyNumberFormat="1" applyFont="1" applyFill="1" applyBorder="1"/>
    <xf numFmtId="170" fontId="57" fillId="80" borderId="447" xfId="468" applyNumberFormat="1" applyFont="1" applyFill="1" applyBorder="1"/>
    <xf numFmtId="0" fontId="77" fillId="31" borderId="486" xfId="467" applyFont="1" applyFill="1" applyBorder="1" applyAlignment="1">
      <alignment horizontal="center" vertical="top" wrapText="1"/>
    </xf>
    <xf numFmtId="0" fontId="77" fillId="31" borderId="486" xfId="467" applyFont="1" applyFill="1" applyBorder="1" applyAlignment="1">
      <alignment horizontal="center" vertical="top"/>
    </xf>
    <xf numFmtId="0" fontId="57" fillId="31" borderId="486" xfId="467" applyFont="1" applyFill="1" applyBorder="1" applyAlignment="1">
      <alignment horizontal="center"/>
    </xf>
    <xf numFmtId="170" fontId="57" fillId="80" borderId="486" xfId="468" applyNumberFormat="1" applyFont="1" applyFill="1" applyBorder="1"/>
    <xf numFmtId="170" fontId="57" fillId="0" borderId="486" xfId="468" applyNumberFormat="1" applyFont="1" applyFill="1" applyBorder="1"/>
    <xf numFmtId="0" fontId="14" fillId="0" borderId="0" xfId="467" applyNumberFormat="1" applyFont="1" applyFill="1" applyBorder="1" applyAlignment="1">
      <alignment horizontal="center"/>
    </xf>
    <xf numFmtId="0" fontId="14" fillId="0" borderId="98" xfId="467" applyFont="1" applyFill="1" applyBorder="1"/>
    <xf numFmtId="170" fontId="14" fillId="0" borderId="98" xfId="260" applyNumberFormat="1" applyFont="1" applyFill="1" applyBorder="1" applyProtection="1">
      <protection locked="0"/>
    </xf>
    <xf numFmtId="0" fontId="46" fillId="0" borderId="0" xfId="0" applyFont="1" applyFill="1" applyBorder="1" applyProtection="1">
      <protection locked="0"/>
    </xf>
    <xf numFmtId="0" fontId="74" fillId="0" borderId="0" xfId="0" applyFont="1" applyFill="1" applyBorder="1" applyAlignment="1" applyProtection="1">
      <alignment wrapText="1"/>
      <protection locked="0"/>
    </xf>
    <xf numFmtId="0" fontId="46" fillId="34" borderId="351" xfId="0" applyFont="1" applyFill="1" applyBorder="1" applyAlignment="1">
      <alignment horizontal="center"/>
    </xf>
    <xf numFmtId="0" fontId="66" fillId="34" borderId="0" xfId="0" applyFont="1" applyFill="1" applyAlignment="1">
      <alignment horizontal="center"/>
    </xf>
    <xf numFmtId="0" fontId="74" fillId="34" borderId="0" xfId="0" applyFont="1" applyFill="1" applyAlignment="1" applyProtection="1">
      <alignment horizontal="center"/>
    </xf>
    <xf numFmtId="0" fontId="46" fillId="34" borderId="0" xfId="0" applyFont="1" applyFill="1" applyAlignment="1">
      <alignment horizontal="center"/>
    </xf>
    <xf numFmtId="0" fontId="66" fillId="34" borderId="0" xfId="0" applyFont="1" applyFill="1" applyAlignment="1" applyProtection="1">
      <alignment horizontal="center"/>
    </xf>
    <xf numFmtId="0" fontId="74" fillId="34" borderId="0" xfId="0" applyFont="1" applyFill="1" applyAlignment="1" applyProtection="1">
      <alignment horizontal="left"/>
    </xf>
    <xf numFmtId="0" fontId="0" fillId="34" borderId="0" xfId="0" applyFill="1" applyAlignment="1"/>
    <xf numFmtId="0" fontId="0" fillId="34" borderId="0" xfId="0" applyFill="1" applyAlignment="1">
      <alignment wrapText="1"/>
    </xf>
    <xf numFmtId="0" fontId="74" fillId="34" borderId="0" xfId="0" applyFont="1" applyFill="1" applyAlignment="1" applyProtection="1"/>
    <xf numFmtId="0" fontId="66" fillId="34" borderId="0" xfId="0" applyFont="1" applyFill="1" applyAlignment="1" applyProtection="1"/>
    <xf numFmtId="0" fontId="66" fillId="34" borderId="0" xfId="0" applyFont="1" applyFill="1" applyAlignment="1"/>
    <xf numFmtId="0" fontId="66" fillId="34" borderId="0" xfId="0" applyFont="1" applyFill="1" applyAlignment="1" applyProtection="1"/>
    <xf numFmtId="0" fontId="0" fillId="34" borderId="0" xfId="0" applyFill="1" applyAlignment="1">
      <alignment horizontal="left" vertical="top"/>
    </xf>
    <xf numFmtId="0" fontId="72" fillId="34" borderId="0" xfId="0" applyFont="1" applyFill="1"/>
    <xf numFmtId="0" fontId="0" fillId="34" borderId="0" xfId="0" applyFont="1" applyFill="1" applyBorder="1" applyAlignment="1">
      <alignment horizontal="centerContinuous"/>
    </xf>
    <xf numFmtId="0" fontId="0" fillId="34" borderId="0" xfId="0" applyFont="1" applyFill="1" applyProtection="1"/>
    <xf numFmtId="0" fontId="0" fillId="34" borderId="0" xfId="0" applyFont="1" applyFill="1" applyAlignment="1" applyProtection="1">
      <alignment horizontal="left" vertical="top"/>
    </xf>
    <xf numFmtId="0" fontId="0" fillId="34" borderId="0" xfId="0" applyFont="1" applyFill="1" applyAlignment="1" applyProtection="1">
      <alignment vertical="top"/>
    </xf>
    <xf numFmtId="0" fontId="66" fillId="34" borderId="0" xfId="0" applyFont="1" applyFill="1" applyAlignment="1" applyProtection="1">
      <alignment horizontal="center" wrapText="1"/>
    </xf>
    <xf numFmtId="0" fontId="0" fillId="34" borderId="0" xfId="0" applyFill="1" applyBorder="1" applyAlignment="1">
      <alignment horizontal="center"/>
    </xf>
    <xf numFmtId="169" fontId="0" fillId="34" borderId="0" xfId="0" applyNumberFormat="1" applyFill="1" applyBorder="1" applyProtection="1">
      <protection locked="0"/>
    </xf>
    <xf numFmtId="0" fontId="0" fillId="34" borderId="98" xfId="0" applyFill="1" applyBorder="1"/>
    <xf numFmtId="0" fontId="74" fillId="34" borderId="98" xfId="0" applyFont="1" applyFill="1" applyBorder="1"/>
    <xf numFmtId="0" fontId="46" fillId="34" borderId="0" xfId="0" applyFont="1" applyFill="1" applyAlignment="1">
      <alignment vertical="center"/>
    </xf>
    <xf numFmtId="0" fontId="62" fillId="34" borderId="0" xfId="0" applyFont="1" applyFill="1" applyBorder="1" applyAlignment="1">
      <alignment horizontal="left"/>
    </xf>
    <xf numFmtId="0" fontId="74" fillId="34" borderId="0" xfId="0" applyFont="1" applyFill="1" applyBorder="1" applyAlignment="1" applyProtection="1">
      <alignment horizontal="left"/>
    </xf>
    <xf numFmtId="0" fontId="66" fillId="34" borderId="0" xfId="0" applyFont="1" applyFill="1" applyAlignment="1">
      <alignment horizontal="left"/>
    </xf>
    <xf numFmtId="166" fontId="62" fillId="34" borderId="0" xfId="15" applyFont="1" applyFill="1" applyAlignment="1" applyProtection="1"/>
    <xf numFmtId="49" fontId="74" fillId="34" borderId="0" xfId="0" applyNumberFormat="1" applyFont="1" applyFill="1" applyBorder="1" applyAlignment="1" applyProtection="1">
      <alignment horizontal="left"/>
    </xf>
    <xf numFmtId="0" fontId="94" fillId="34" borderId="0" xfId="0" applyFont="1" applyFill="1" applyAlignment="1" applyProtection="1"/>
    <xf numFmtId="0" fontId="66" fillId="26" borderId="99" xfId="177" applyNumberFormat="1" applyFont="1" applyFill="1" applyBorder="1" applyAlignment="1" applyProtection="1">
      <alignment horizontal="center" vertical="center" wrapText="1"/>
    </xf>
    <xf numFmtId="0" fontId="66" fillId="26" borderId="123" xfId="177" applyNumberFormat="1" applyFont="1" applyFill="1" applyBorder="1" applyAlignment="1" applyProtection="1">
      <alignment horizontal="center" vertical="center" wrapText="1"/>
    </xf>
    <xf numFmtId="49" fontId="96" fillId="34" borderId="0" xfId="0" quotePrefix="1" applyNumberFormat="1" applyFont="1" applyFill="1" applyAlignment="1" applyProtection="1">
      <alignment horizontal="right"/>
    </xf>
    <xf numFmtId="0" fontId="96" fillId="34" borderId="0" xfId="0" applyFont="1" applyFill="1" applyAlignment="1">
      <alignment horizontal="right"/>
    </xf>
    <xf numFmtId="49" fontId="92" fillId="34" borderId="0" xfId="0" quotePrefix="1" applyNumberFormat="1" applyFont="1" applyFill="1" applyAlignment="1" applyProtection="1">
      <alignment horizontal="center"/>
    </xf>
    <xf numFmtId="49" fontId="92" fillId="34" borderId="0" xfId="0" quotePrefix="1" applyNumberFormat="1" applyFont="1" applyFill="1" applyAlignment="1" applyProtection="1">
      <alignment horizontal="right"/>
    </xf>
    <xf numFmtId="0" fontId="74" fillId="34" borderId="0" xfId="0" applyFont="1" applyFill="1" applyAlignment="1" applyProtection="1">
      <alignment horizontal="center"/>
    </xf>
    <xf numFmtId="0" fontId="118" fillId="34" borderId="0" xfId="179" quotePrefix="1" applyFont="1" applyFill="1" applyAlignment="1">
      <alignment horizontal="center"/>
    </xf>
    <xf numFmtId="0" fontId="23" fillId="0" borderId="0" xfId="0" applyFont="1" applyAlignment="1"/>
    <xf numFmtId="0" fontId="46" fillId="34" borderId="0" xfId="0" applyFont="1" applyFill="1" applyAlignment="1">
      <alignment horizontal="left"/>
    </xf>
    <xf numFmtId="0" fontId="62" fillId="34" borderId="0" xfId="0" applyFont="1" applyFill="1" applyBorder="1" applyAlignment="1" applyProtection="1"/>
    <xf numFmtId="0" fontId="74" fillId="34" borderId="8" xfId="0" quotePrefix="1" applyFont="1" applyFill="1" applyBorder="1" applyAlignment="1" applyProtection="1">
      <alignment horizontal="left"/>
    </xf>
    <xf numFmtId="0" fontId="46" fillId="0" borderId="413" xfId="0" applyFont="1" applyFill="1" applyBorder="1" applyAlignment="1" applyProtection="1">
      <alignment horizontal="center"/>
      <protection locked="0"/>
    </xf>
    <xf numFmtId="0" fontId="46" fillId="0" borderId="272" xfId="0" applyFont="1" applyFill="1" applyBorder="1" applyAlignment="1" applyProtection="1">
      <alignment horizontal="center"/>
      <protection locked="0"/>
    </xf>
    <xf numFmtId="0" fontId="46" fillId="0" borderId="468" xfId="0" applyFont="1" applyFill="1" applyBorder="1" applyAlignment="1" applyProtection="1">
      <alignment horizontal="center"/>
    </xf>
    <xf numFmtId="170" fontId="62" fillId="26" borderId="100" xfId="177" applyNumberFormat="1" applyFont="1" applyFill="1" applyBorder="1" applyProtection="1"/>
    <xf numFmtId="0" fontId="74" fillId="0" borderId="486" xfId="0" applyFont="1" applyFill="1" applyBorder="1" applyProtection="1">
      <protection locked="0"/>
    </xf>
    <xf numFmtId="0" fontId="46" fillId="34" borderId="0" xfId="0" applyFont="1" applyFill="1" applyBorder="1" applyAlignment="1" applyProtection="1">
      <alignment horizontal="left"/>
    </xf>
    <xf numFmtId="0" fontId="62" fillId="0" borderId="497" xfId="0" applyFont="1" applyFill="1" applyBorder="1" applyAlignment="1" applyProtection="1">
      <alignment horizontal="left"/>
      <protection locked="0"/>
    </xf>
    <xf numFmtId="0" fontId="46" fillId="34" borderId="416" xfId="0" applyFont="1" applyFill="1" applyBorder="1" applyAlignment="1">
      <alignment horizontal="left"/>
    </xf>
    <xf numFmtId="0" fontId="46" fillId="34" borderId="416" xfId="0" applyFont="1" applyFill="1" applyBorder="1"/>
    <xf numFmtId="0" fontId="0" fillId="34" borderId="98" xfId="0" applyFill="1" applyBorder="1" applyProtection="1">
      <protection locked="0"/>
    </xf>
    <xf numFmtId="0" fontId="62" fillId="34" borderId="0" xfId="0" applyFont="1" applyFill="1" applyBorder="1"/>
    <xf numFmtId="0" fontId="46" fillId="34" borderId="98" xfId="0" applyFont="1" applyFill="1" applyBorder="1"/>
    <xf numFmtId="0" fontId="0" fillId="34" borderId="98" xfId="0" applyFont="1" applyFill="1" applyBorder="1" applyAlignment="1">
      <alignment horizontal="left"/>
    </xf>
    <xf numFmtId="169" fontId="62" fillId="34" borderId="0" xfId="0" applyNumberFormat="1" applyFont="1" applyFill="1" applyBorder="1" applyAlignment="1">
      <alignment horizontal="center" wrapText="1"/>
    </xf>
    <xf numFmtId="49" fontId="74" fillId="34" borderId="0" xfId="0" applyNumberFormat="1" applyFont="1" applyFill="1" applyAlignment="1" applyProtection="1">
      <alignment horizontal="left" vertical="top"/>
    </xf>
    <xf numFmtId="173" fontId="66" fillId="34" borderId="0" xfId="0" applyNumberFormat="1" applyFont="1" applyFill="1" applyBorder="1" applyAlignment="1" applyProtection="1">
      <alignment horizontal="center"/>
      <protection locked="0"/>
    </xf>
    <xf numFmtId="169" fontId="0" fillId="0" borderId="497" xfId="0" applyNumberFormat="1" applyFill="1" applyBorder="1" applyProtection="1">
      <protection locked="0"/>
    </xf>
    <xf numFmtId="0" fontId="62" fillId="34" borderId="416" xfId="0" applyFont="1" applyFill="1" applyBorder="1" applyAlignment="1">
      <alignment horizontal="center"/>
    </xf>
    <xf numFmtId="0" fontId="46" fillId="0" borderId="61" xfId="0" applyFont="1" applyBorder="1" applyAlignment="1" applyProtection="1">
      <protection locked="0"/>
    </xf>
    <xf numFmtId="0" fontId="46" fillId="0" borderId="496" xfId="0" applyFont="1" applyBorder="1" applyAlignment="1" applyProtection="1">
      <protection locked="0"/>
    </xf>
    <xf numFmtId="0" fontId="0" fillId="34" borderId="0" xfId="0" applyFont="1" applyFill="1" applyBorder="1" applyAlignment="1">
      <alignment horizontal="left"/>
    </xf>
    <xf numFmtId="0" fontId="46" fillId="34" borderId="0" xfId="0" applyFont="1" applyFill="1" applyBorder="1" applyAlignment="1" applyProtection="1">
      <alignment horizontal="left"/>
      <protection locked="0"/>
    </xf>
    <xf numFmtId="0" fontId="46" fillId="34" borderId="0" xfId="0" applyFont="1" applyFill="1" applyBorder="1" applyProtection="1">
      <protection locked="0"/>
    </xf>
    <xf numFmtId="0" fontId="74" fillId="34" borderId="428" xfId="70" applyFont="1" applyFill="1" applyBorder="1" applyAlignment="1">
      <alignment horizontal="left" wrapText="1"/>
    </xf>
    <xf numFmtId="0" fontId="74" fillId="34" borderId="379" xfId="70" applyFont="1" applyFill="1" applyBorder="1" applyAlignment="1">
      <alignment horizontal="left" wrapText="1"/>
    </xf>
    <xf numFmtId="0" fontId="74" fillId="34" borderId="379" xfId="70" applyFont="1" applyFill="1" applyBorder="1" applyAlignment="1">
      <alignment horizontal="left" wrapText="1"/>
    </xf>
    <xf numFmtId="0" fontId="62" fillId="26" borderId="178" xfId="524" applyFont="1" applyFill="1" applyBorder="1" applyProtection="1"/>
    <xf numFmtId="0" fontId="67" fillId="26" borderId="455" xfId="524" applyFont="1" applyFill="1" applyBorder="1" applyProtection="1"/>
    <xf numFmtId="38" fontId="14" fillId="26" borderId="455" xfId="524" applyNumberFormat="1" applyFill="1" applyBorder="1" applyProtection="1"/>
    <xf numFmtId="38" fontId="14" fillId="26" borderId="196" xfId="524" applyNumberFormat="1" applyFill="1" applyBorder="1" applyProtection="1"/>
    <xf numFmtId="0" fontId="14" fillId="26" borderId="160" xfId="524" applyFill="1" applyBorder="1" applyProtection="1"/>
    <xf numFmtId="0" fontId="14" fillId="26" borderId="0" xfId="524" applyFill="1" applyBorder="1" applyProtection="1"/>
    <xf numFmtId="38" fontId="14" fillId="26" borderId="0" xfId="524" applyNumberFormat="1" applyFill="1" applyBorder="1" applyProtection="1"/>
    <xf numFmtId="38" fontId="14" fillId="26" borderId="15" xfId="524" applyNumberFormat="1" applyFill="1" applyBorder="1" applyProtection="1"/>
    <xf numFmtId="0" fontId="62" fillId="26" borderId="489" xfId="524" applyFont="1" applyFill="1" applyBorder="1" applyProtection="1"/>
    <xf numFmtId="0" fontId="62" fillId="26" borderId="359" xfId="524" applyFont="1" applyFill="1" applyBorder="1" applyAlignment="1" applyProtection="1">
      <alignment horizontal="center"/>
    </xf>
    <xf numFmtId="0" fontId="62" fillId="26" borderId="488" xfId="524" applyFont="1" applyFill="1" applyBorder="1" applyAlignment="1" applyProtection="1">
      <alignment horizontal="center"/>
    </xf>
    <xf numFmtId="0" fontId="92" fillId="26" borderId="13" xfId="524" applyFont="1" applyFill="1" applyBorder="1" applyProtection="1"/>
    <xf numFmtId="0" fontId="14" fillId="26" borderId="483" xfId="524" applyFill="1" applyBorder="1" applyProtection="1"/>
    <xf numFmtId="0" fontId="62" fillId="26" borderId="486" xfId="524" applyFont="1" applyFill="1" applyBorder="1" applyAlignment="1" applyProtection="1">
      <alignment horizontal="center"/>
    </xf>
    <xf numFmtId="38" fontId="14" fillId="26" borderId="306" xfId="524" applyNumberFormat="1" applyFill="1" applyBorder="1" applyProtection="1"/>
    <xf numFmtId="0" fontId="73" fillId="26" borderId="80" xfId="524" applyFont="1" applyFill="1" applyBorder="1" applyProtection="1"/>
    <xf numFmtId="0" fontId="23" fillId="0" borderId="384" xfId="524" applyFont="1" applyFill="1" applyBorder="1" applyAlignment="1" applyProtection="1">
      <alignment horizontal="center"/>
      <protection locked="0"/>
    </xf>
    <xf numFmtId="38" fontId="14" fillId="26" borderId="384" xfId="524" applyNumberFormat="1" applyFill="1" applyBorder="1" applyProtection="1"/>
    <xf numFmtId="38" fontId="14" fillId="26" borderId="79" xfId="524" applyNumberFormat="1" applyFill="1" applyBorder="1" applyProtection="1"/>
    <xf numFmtId="0" fontId="66" fillId="26" borderId="80" xfId="524" applyFont="1" applyFill="1" applyBorder="1" applyProtection="1"/>
    <xf numFmtId="0" fontId="46" fillId="26" borderId="77" xfId="524" applyFont="1" applyFill="1" applyBorder="1" applyProtection="1"/>
    <xf numFmtId="0" fontId="46" fillId="26" borderId="160" xfId="524" applyFont="1" applyFill="1" applyBorder="1" applyProtection="1"/>
    <xf numFmtId="0" fontId="62" fillId="26" borderId="67" xfId="524" applyFont="1" applyFill="1" applyBorder="1" applyProtection="1"/>
    <xf numFmtId="170" fontId="46" fillId="33" borderId="423" xfId="525" applyNumberFormat="1" applyFont="1" applyFill="1" applyBorder="1" applyProtection="1"/>
    <xf numFmtId="0" fontId="23" fillId="0" borderId="410" xfId="524" applyFont="1" applyFill="1" applyBorder="1" applyAlignment="1" applyProtection="1">
      <alignment horizontal="center"/>
      <protection locked="0"/>
    </xf>
    <xf numFmtId="170" fontId="84" fillId="34" borderId="410" xfId="525" applyNumberFormat="1" applyFont="1" applyFill="1" applyBorder="1" applyProtection="1"/>
    <xf numFmtId="170" fontId="84" fillId="0" borderId="227" xfId="525" applyNumberFormat="1" applyFont="1" applyFill="1" applyBorder="1" applyProtection="1">
      <protection locked="0"/>
    </xf>
    <xf numFmtId="170" fontId="46" fillId="35" borderId="423" xfId="525" applyNumberFormat="1" applyFont="1" applyFill="1" applyBorder="1" applyProtection="1"/>
    <xf numFmtId="170" fontId="46" fillId="34" borderId="423" xfId="525" applyNumberFormat="1" applyFont="1" applyFill="1" applyBorder="1" applyProtection="1"/>
    <xf numFmtId="0" fontId="62" fillId="26" borderId="77" xfId="524" applyFont="1" applyFill="1" applyBorder="1" applyAlignment="1" applyProtection="1"/>
    <xf numFmtId="170" fontId="62" fillId="34" borderId="423" xfId="525" applyNumberFormat="1" applyFont="1" applyFill="1" applyBorder="1" applyProtection="1"/>
    <xf numFmtId="170" fontId="46" fillId="34" borderId="384" xfId="525" applyNumberFormat="1" applyFont="1" applyFill="1" applyBorder="1" applyProtection="1"/>
    <xf numFmtId="170" fontId="46" fillId="34" borderId="73" xfId="525" applyNumberFormat="1" applyFont="1" applyFill="1" applyBorder="1" applyProtection="1"/>
    <xf numFmtId="0" fontId="66" fillId="26" borderId="67" xfId="524" applyFont="1" applyFill="1" applyBorder="1" applyProtection="1"/>
    <xf numFmtId="170" fontId="46" fillId="0" borderId="423" xfId="525" applyNumberFormat="1" applyFont="1" applyFill="1" applyBorder="1" applyProtection="1">
      <protection locked="0"/>
    </xf>
    <xf numFmtId="0" fontId="62" fillId="26" borderId="67" xfId="524" applyFont="1" applyFill="1" applyBorder="1" applyAlignment="1" applyProtection="1">
      <alignment wrapText="1"/>
    </xf>
    <xf numFmtId="0" fontId="73" fillId="26" borderId="67" xfId="524" applyFont="1" applyFill="1" applyBorder="1" applyProtection="1"/>
    <xf numFmtId="0" fontId="66" fillId="26" borderId="67" xfId="524" applyFont="1" applyFill="1" applyBorder="1" applyAlignment="1" applyProtection="1">
      <alignment wrapText="1"/>
    </xf>
    <xf numFmtId="170" fontId="62" fillId="34" borderId="473" xfId="525" applyNumberFormat="1" applyFont="1" applyFill="1" applyBorder="1" applyProtection="1"/>
    <xf numFmtId="0" fontId="73" fillId="26" borderId="13" xfId="524" applyFont="1" applyFill="1" applyBorder="1" applyProtection="1"/>
    <xf numFmtId="0" fontId="23" fillId="0" borderId="483" xfId="524" applyFont="1" applyFill="1" applyBorder="1" applyAlignment="1" applyProtection="1">
      <alignment horizontal="center"/>
      <protection locked="0"/>
    </xf>
    <xf numFmtId="170" fontId="62" fillId="34" borderId="414" xfId="525" applyNumberFormat="1" applyFont="1" applyFill="1" applyBorder="1" applyProtection="1"/>
    <xf numFmtId="170" fontId="62" fillId="34" borderId="438" xfId="525" applyNumberFormat="1" applyFont="1" applyFill="1" applyBorder="1" applyProtection="1"/>
    <xf numFmtId="0" fontId="73" fillId="26" borderId="63" xfId="524" applyFont="1" applyFill="1" applyBorder="1" applyAlignment="1" applyProtection="1">
      <alignment wrapText="1"/>
    </xf>
    <xf numFmtId="0" fontId="68" fillId="0" borderId="36" xfId="86" applyFont="1" applyFill="1" applyBorder="1" applyAlignment="1" applyProtection="1">
      <alignment horizontal="center"/>
      <protection locked="0"/>
    </xf>
    <xf numFmtId="170" fontId="62" fillId="34" borderId="361" xfId="525" applyNumberFormat="1" applyFont="1" applyFill="1" applyBorder="1" applyAlignment="1" applyProtection="1">
      <alignment horizontal="right"/>
    </xf>
    <xf numFmtId="170" fontId="62" fillId="0" borderId="170" xfId="525" applyNumberFormat="1" applyFont="1" applyFill="1" applyBorder="1" applyProtection="1">
      <protection locked="0"/>
    </xf>
    <xf numFmtId="0" fontId="14" fillId="26" borderId="76" xfId="524" applyFill="1" applyBorder="1" applyAlignment="1" applyProtection="1">
      <alignment wrapText="1"/>
    </xf>
    <xf numFmtId="0" fontId="68" fillId="0" borderId="384" xfId="86" applyFont="1" applyFill="1" applyBorder="1" applyAlignment="1" applyProtection="1">
      <alignment horizontal="center"/>
      <protection locked="0"/>
    </xf>
    <xf numFmtId="170" fontId="46" fillId="26" borderId="384" xfId="525" applyNumberFormat="1" applyFont="1" applyFill="1" applyBorder="1" applyProtection="1"/>
    <xf numFmtId="170" fontId="46" fillId="26" borderId="501" xfId="525" applyNumberFormat="1" applyFont="1" applyFill="1" applyBorder="1" applyProtection="1"/>
    <xf numFmtId="0" fontId="73" fillId="26" borderId="31" xfId="524" applyFont="1" applyFill="1" applyBorder="1" applyAlignment="1" applyProtection="1">
      <alignment wrapText="1"/>
    </xf>
    <xf numFmtId="0" fontId="68" fillId="0" borderId="485" xfId="86" applyFont="1" applyFill="1" applyBorder="1" applyAlignment="1" applyProtection="1">
      <alignment horizontal="center"/>
      <protection locked="0"/>
    </xf>
    <xf numFmtId="170" fontId="46" fillId="26" borderId="410" xfId="525" applyNumberFormat="1" applyFont="1" applyFill="1" applyBorder="1" applyProtection="1"/>
    <xf numFmtId="170" fontId="46" fillId="26" borderId="227" xfId="525" applyNumberFormat="1" applyFont="1" applyFill="1" applyBorder="1" applyProtection="1"/>
    <xf numFmtId="170" fontId="84" fillId="0" borderId="473" xfId="525" applyNumberFormat="1" applyFont="1" applyFill="1" applyBorder="1" applyProtection="1">
      <protection locked="0"/>
    </xf>
    <xf numFmtId="170" fontId="84" fillId="34" borderId="423" xfId="525" applyNumberFormat="1" applyFont="1" applyFill="1" applyBorder="1" applyProtection="1"/>
    <xf numFmtId="170" fontId="84" fillId="0" borderId="423" xfId="525" applyNumberFormat="1" applyFont="1" applyFill="1" applyBorder="1" applyProtection="1">
      <protection locked="0"/>
    </xf>
    <xf numFmtId="0" fontId="73" fillId="26" borderId="492" xfId="524" applyFont="1" applyFill="1" applyBorder="1" applyAlignment="1" applyProtection="1">
      <alignment wrapText="1"/>
    </xf>
    <xf numFmtId="170" fontId="92" fillId="35" borderId="493" xfId="525" applyNumberFormat="1" applyFont="1" applyFill="1" applyBorder="1" applyProtection="1">
      <protection locked="0"/>
    </xf>
    <xf numFmtId="0" fontId="46" fillId="26" borderId="29" xfId="524" applyFont="1" applyFill="1" applyBorder="1" applyProtection="1"/>
    <xf numFmtId="0" fontId="68" fillId="0" borderId="483" xfId="86" applyFont="1" applyFill="1" applyBorder="1" applyAlignment="1" applyProtection="1">
      <alignment horizontal="center"/>
      <protection locked="0"/>
    </xf>
    <xf numFmtId="170" fontId="84" fillId="34" borderId="414" xfId="525" applyNumberFormat="1" applyFont="1" applyFill="1" applyBorder="1" applyProtection="1"/>
    <xf numFmtId="170" fontId="84" fillId="34" borderId="106" xfId="525" applyNumberFormat="1" applyFont="1" applyFill="1" applyBorder="1" applyProtection="1"/>
    <xf numFmtId="0" fontId="73" fillId="26" borderId="365" xfId="524" applyFont="1" applyFill="1" applyBorder="1" applyAlignment="1" applyProtection="1">
      <alignment wrapText="1"/>
    </xf>
    <xf numFmtId="0" fontId="68" fillId="0" borderId="375" xfId="86" applyFont="1" applyFill="1" applyBorder="1" applyAlignment="1" applyProtection="1">
      <alignment horizontal="center"/>
      <protection locked="0"/>
    </xf>
    <xf numFmtId="170" fontId="62" fillId="35" borderId="377" xfId="525" applyNumberFormat="1" applyFont="1" applyFill="1" applyBorder="1" applyProtection="1"/>
    <xf numFmtId="170" fontId="62" fillId="35" borderId="435" xfId="525" applyNumberFormat="1" applyFont="1" applyFill="1" applyBorder="1" applyProtection="1"/>
    <xf numFmtId="0" fontId="62" fillId="34" borderId="178" xfId="524" applyFont="1" applyFill="1" applyBorder="1" applyAlignment="1" applyProtection="1">
      <alignment wrapText="1"/>
    </xf>
    <xf numFmtId="0" fontId="68" fillId="0" borderId="334" xfId="86" applyFont="1" applyFill="1" applyBorder="1" applyAlignment="1" applyProtection="1">
      <alignment horizontal="center"/>
      <protection locked="0"/>
    </xf>
    <xf numFmtId="170" fontId="62" fillId="34" borderId="165" xfId="525" applyNumberFormat="1" applyFont="1" applyFill="1" applyBorder="1" applyProtection="1"/>
    <xf numFmtId="170" fontId="62" fillId="34" borderId="166" xfId="525" applyNumberFormat="1" applyFont="1" applyFill="1" applyBorder="1" applyProtection="1"/>
    <xf numFmtId="0" fontId="62" fillId="26" borderId="160" xfId="524" applyFont="1" applyFill="1" applyBorder="1" applyProtection="1"/>
    <xf numFmtId="170" fontId="62" fillId="34" borderId="485" xfId="525" applyNumberFormat="1" applyFont="1" applyFill="1" applyBorder="1" applyProtection="1"/>
    <xf numFmtId="170" fontId="62" fillId="34" borderId="227" xfId="525" applyNumberFormat="1" applyFont="1" applyFill="1" applyBorder="1" applyProtection="1"/>
    <xf numFmtId="0" fontId="62" fillId="0" borderId="0" xfId="84" applyFont="1" applyBorder="1" applyAlignment="1" applyProtection="1">
      <alignment horizontal="center"/>
      <protection locked="0"/>
    </xf>
    <xf numFmtId="0" fontId="46" fillId="34" borderId="160" xfId="84" applyFont="1" applyFill="1" applyBorder="1" applyAlignment="1" applyProtection="1">
      <alignment wrapText="1"/>
    </xf>
    <xf numFmtId="0" fontId="176" fillId="0" borderId="485" xfId="86" applyFont="1" applyFill="1" applyBorder="1" applyAlignment="1" applyProtection="1">
      <alignment horizontal="center"/>
      <protection locked="0"/>
    </xf>
    <xf numFmtId="170" fontId="62" fillId="0" borderId="423" xfId="260" applyNumberFormat="1" applyFont="1" applyFill="1" applyBorder="1" applyAlignment="1" applyProtection="1">
      <alignment horizontal="center"/>
      <protection locked="0"/>
    </xf>
    <xf numFmtId="170" fontId="62" fillId="35" borderId="435" xfId="260" applyNumberFormat="1" applyFont="1" applyFill="1" applyBorder="1" applyAlignment="1" applyProtection="1">
      <alignment wrapText="1"/>
    </xf>
    <xf numFmtId="0" fontId="74" fillId="26" borderId="160" xfId="0" quotePrefix="1" applyFont="1" applyFill="1" applyBorder="1" applyProtection="1"/>
    <xf numFmtId="0" fontId="53" fillId="0" borderId="485" xfId="86" applyFont="1" applyFill="1" applyBorder="1" applyAlignment="1" applyProtection="1">
      <protection locked="0"/>
    </xf>
    <xf numFmtId="170" fontId="46" fillId="34" borderId="410" xfId="0" applyNumberFormat="1" applyFont="1" applyFill="1" applyBorder="1" applyProtection="1"/>
    <xf numFmtId="170" fontId="46" fillId="34" borderId="485" xfId="0" applyNumberFormat="1" applyFont="1" applyFill="1" applyBorder="1" applyProtection="1"/>
    <xf numFmtId="0" fontId="62" fillId="0" borderId="422" xfId="86" quotePrefix="1" applyFont="1" applyFill="1" applyBorder="1" applyAlignment="1" applyProtection="1">
      <alignment horizontal="center"/>
      <protection locked="0"/>
    </xf>
    <xf numFmtId="0" fontId="62" fillId="26" borderId="377" xfId="0" applyFont="1" applyFill="1" applyBorder="1" applyProtection="1"/>
    <xf numFmtId="170" fontId="46" fillId="34" borderId="377" xfId="0" applyNumberFormat="1" applyFont="1" applyFill="1" applyBorder="1" applyProtection="1"/>
    <xf numFmtId="170" fontId="46" fillId="34" borderId="375" xfId="0" applyNumberFormat="1" applyFont="1" applyFill="1" applyBorder="1" applyProtection="1"/>
    <xf numFmtId="170" fontId="46" fillId="28" borderId="377" xfId="245" applyNumberFormat="1" applyFont="1" applyFill="1" applyBorder="1" applyProtection="1"/>
    <xf numFmtId="0" fontId="46" fillId="26" borderId="485" xfId="0" applyFont="1" applyFill="1" applyBorder="1" applyProtection="1"/>
    <xf numFmtId="38" fontId="46" fillId="26" borderId="421" xfId="0" applyNumberFormat="1" applyFont="1" applyFill="1" applyBorder="1" applyProtection="1"/>
    <xf numFmtId="38" fontId="46" fillId="26" borderId="431" xfId="0" applyNumberFormat="1" applyFont="1" applyFill="1" applyBorder="1" applyProtection="1"/>
    <xf numFmtId="0" fontId="53" fillId="0" borderId="422" xfId="86" applyFont="1" applyFill="1" applyBorder="1" applyAlignment="1" applyProtection="1">
      <protection locked="0"/>
    </xf>
    <xf numFmtId="38" fontId="46" fillId="26" borderId="468" xfId="0" applyNumberFormat="1" applyFont="1" applyFill="1" applyBorder="1" applyProtection="1"/>
    <xf numFmtId="0" fontId="62" fillId="26" borderId="503" xfId="0" applyFont="1" applyFill="1" applyBorder="1" applyAlignment="1" applyProtection="1">
      <alignment wrapText="1"/>
    </xf>
    <xf numFmtId="0" fontId="53" fillId="0" borderId="503" xfId="86" applyFont="1" applyFill="1" applyBorder="1" applyAlignment="1" applyProtection="1">
      <protection locked="0"/>
    </xf>
    <xf numFmtId="170" fontId="62" fillId="35" borderId="486" xfId="177" applyNumberFormat="1" applyFont="1" applyFill="1" applyBorder="1" applyAlignment="1" applyProtection="1">
      <alignment horizontal="right"/>
    </xf>
    <xf numFmtId="0" fontId="53" fillId="0" borderId="486" xfId="86" applyFont="1" applyFill="1" applyBorder="1" applyAlignment="1" applyProtection="1">
      <protection locked="0"/>
    </xf>
    <xf numFmtId="170" fontId="46" fillId="33" borderId="486" xfId="245" applyNumberFormat="1" applyFont="1" applyFill="1" applyBorder="1" applyProtection="1"/>
    <xf numFmtId="0" fontId="62" fillId="26" borderId="375" xfId="0" applyFont="1" applyFill="1" applyBorder="1" applyAlignment="1" applyProtection="1">
      <alignment wrapText="1"/>
    </xf>
    <xf numFmtId="0" fontId="53" fillId="0" borderId="377" xfId="86" applyFont="1" applyFill="1" applyBorder="1" applyAlignment="1" applyProtection="1">
      <protection locked="0"/>
    </xf>
    <xf numFmtId="170" fontId="62" fillId="40" borderId="377" xfId="245" applyNumberFormat="1" applyFont="1" applyFill="1" applyBorder="1" applyProtection="1"/>
    <xf numFmtId="170" fontId="46" fillId="28" borderId="377" xfId="177" applyNumberFormat="1" applyFont="1" applyFill="1" applyBorder="1" applyProtection="1"/>
    <xf numFmtId="172" fontId="46" fillId="34" borderId="227" xfId="177" applyNumberFormat="1" applyFont="1" applyFill="1" applyBorder="1" applyProtection="1"/>
    <xf numFmtId="0" fontId="53" fillId="0" borderId="436" xfId="86" applyFont="1" applyFill="1" applyBorder="1" applyAlignment="1" applyProtection="1">
      <protection locked="0"/>
    </xf>
    <xf numFmtId="170" fontId="46" fillId="35" borderId="359" xfId="0" applyNumberFormat="1" applyFont="1" applyFill="1" applyBorder="1" applyProtection="1"/>
    <xf numFmtId="0" fontId="74" fillId="26" borderId="363" xfId="0" quotePrefix="1" applyFont="1" applyFill="1" applyBorder="1" applyProtection="1"/>
    <xf numFmtId="0" fontId="68" fillId="0" borderId="468" xfId="86" applyFont="1" applyFill="1" applyBorder="1" applyAlignment="1" applyProtection="1">
      <alignment horizontal="center"/>
      <protection locked="0"/>
    </xf>
    <xf numFmtId="0" fontId="0" fillId="26" borderId="468" xfId="0" applyFill="1" applyBorder="1" applyProtection="1"/>
    <xf numFmtId="0" fontId="0" fillId="26" borderId="423" xfId="0" applyFill="1" applyBorder="1" applyProtection="1">
      <protection locked="0"/>
    </xf>
    <xf numFmtId="170" fontId="46" fillId="34" borderId="430" xfId="177" applyNumberFormat="1" applyFont="1" applyFill="1" applyBorder="1" applyProtection="1"/>
    <xf numFmtId="0" fontId="46" fillId="0" borderId="423" xfId="0" applyFont="1" applyFill="1" applyBorder="1" applyProtection="1">
      <protection locked="0"/>
    </xf>
    <xf numFmtId="0" fontId="68" fillId="0" borderId="410" xfId="86" applyFont="1" applyFill="1" applyBorder="1" applyAlignment="1" applyProtection="1">
      <alignment horizontal="center"/>
      <protection locked="0"/>
    </xf>
    <xf numFmtId="170" fontId="0" fillId="26" borderId="410" xfId="245" applyNumberFormat="1" applyFont="1" applyFill="1" applyBorder="1" applyProtection="1"/>
    <xf numFmtId="0" fontId="68" fillId="0" borderId="377" xfId="86" applyFont="1" applyFill="1" applyBorder="1" applyAlignment="1" applyProtection="1">
      <alignment horizontal="center"/>
      <protection locked="0"/>
    </xf>
    <xf numFmtId="0" fontId="62" fillId="26" borderId="59" xfId="0" applyFont="1" applyFill="1" applyBorder="1" applyProtection="1"/>
    <xf numFmtId="0" fontId="68" fillId="0" borderId="62" xfId="86" applyFont="1" applyFill="1" applyBorder="1" applyAlignment="1" applyProtection="1">
      <alignment horizontal="center"/>
      <protection locked="0"/>
    </xf>
    <xf numFmtId="170" fontId="46" fillId="34" borderId="384" xfId="245" applyNumberFormat="1" applyFont="1" applyFill="1" applyBorder="1" applyProtection="1"/>
    <xf numFmtId="170" fontId="46" fillId="34" borderId="62" xfId="245" applyNumberFormat="1" applyFont="1" applyFill="1" applyBorder="1" applyProtection="1"/>
    <xf numFmtId="170" fontId="0" fillId="0" borderId="423" xfId="177" applyNumberFormat="1" applyFont="1" applyFill="1" applyBorder="1" applyProtection="1">
      <protection locked="0"/>
    </xf>
    <xf numFmtId="0" fontId="0" fillId="26" borderId="423" xfId="0" applyFill="1" applyBorder="1" applyProtection="1"/>
    <xf numFmtId="170" fontId="84" fillId="33" borderId="468" xfId="249" applyNumberFormat="1" applyFont="1" applyFill="1" applyBorder="1" applyProtection="1"/>
    <xf numFmtId="170" fontId="84" fillId="33" borderId="423" xfId="249" applyNumberFormat="1" applyFont="1" applyFill="1" applyBorder="1" applyProtection="1"/>
    <xf numFmtId="172" fontId="60" fillId="0" borderId="468" xfId="177" applyNumberFormat="1" applyFont="1" applyFill="1" applyBorder="1" applyProtection="1">
      <protection locked="0"/>
    </xf>
    <xf numFmtId="172" fontId="60" fillId="0" borderId="423" xfId="177" applyNumberFormat="1" applyFont="1" applyFill="1" applyBorder="1" applyProtection="1">
      <protection locked="0"/>
    </xf>
    <xf numFmtId="170" fontId="0" fillId="34" borderId="410" xfId="249" applyNumberFormat="1" applyFont="1" applyFill="1" applyBorder="1" applyProtection="1"/>
    <xf numFmtId="170" fontId="62" fillId="35" borderId="377" xfId="249" applyNumberFormat="1" applyFont="1" applyFill="1" applyBorder="1" applyProtection="1"/>
    <xf numFmtId="0" fontId="53" fillId="0" borderId="468" xfId="86" applyFont="1" applyFill="1" applyBorder="1" applyAlignment="1" applyProtection="1">
      <protection locked="0"/>
    </xf>
    <xf numFmtId="170" fontId="46" fillId="34" borderId="423" xfId="245" applyNumberFormat="1" applyFont="1" applyFill="1" applyBorder="1" applyProtection="1"/>
    <xf numFmtId="170" fontId="74" fillId="26" borderId="473" xfId="245" applyNumberFormat="1" applyFont="1" applyFill="1" applyBorder="1" applyProtection="1"/>
    <xf numFmtId="170" fontId="46" fillId="28" borderId="435" xfId="249" applyNumberFormat="1" applyFont="1" applyFill="1" applyBorder="1" applyProtection="1"/>
    <xf numFmtId="0" fontId="94" fillId="26" borderId="504" xfId="0" applyFont="1" applyFill="1" applyBorder="1" applyProtection="1"/>
    <xf numFmtId="0" fontId="53" fillId="0" borderId="117" xfId="86" applyFont="1" applyFill="1" applyBorder="1" applyAlignment="1" applyProtection="1">
      <protection locked="0"/>
    </xf>
    <xf numFmtId="170" fontId="74" fillId="26" borderId="505" xfId="245" applyNumberFormat="1" applyFont="1" applyFill="1" applyBorder="1" applyProtection="1"/>
    <xf numFmtId="170" fontId="74" fillId="26" borderId="502" xfId="245" applyNumberFormat="1" applyFont="1" applyFill="1" applyBorder="1" applyProtection="1"/>
    <xf numFmtId="0" fontId="53" fillId="0" borderId="410" xfId="86" applyFont="1" applyFill="1" applyBorder="1" applyAlignment="1" applyProtection="1">
      <protection locked="0"/>
    </xf>
    <xf numFmtId="170" fontId="74" fillId="26" borderId="2" xfId="245" applyNumberFormat="1" applyFont="1" applyFill="1" applyBorder="1" applyProtection="1"/>
    <xf numFmtId="170" fontId="74" fillId="26" borderId="227" xfId="245" applyNumberFormat="1" applyFont="1" applyFill="1" applyBorder="1" applyProtection="1"/>
    <xf numFmtId="170" fontId="74" fillId="34" borderId="468" xfId="245" applyNumberFormat="1" applyFont="1" applyFill="1" applyBorder="1" applyProtection="1"/>
    <xf numFmtId="170" fontId="74" fillId="34" borderId="423" xfId="245" applyNumberFormat="1" applyFont="1" applyFill="1" applyBorder="1" applyProtection="1"/>
    <xf numFmtId="170" fontId="74" fillId="26" borderId="468" xfId="245" applyNumberFormat="1" applyFont="1" applyFill="1" applyBorder="1" applyProtection="1"/>
    <xf numFmtId="170" fontId="74" fillId="26" borderId="423" xfId="245" applyNumberFormat="1" applyFont="1" applyFill="1" applyBorder="1" applyProtection="1"/>
    <xf numFmtId="170" fontId="46" fillId="26" borderId="468" xfId="245" applyNumberFormat="1" applyFont="1" applyFill="1" applyBorder="1" applyProtection="1"/>
    <xf numFmtId="170" fontId="84" fillId="26" borderId="468" xfId="245" applyNumberFormat="1" applyFont="1" applyFill="1" applyBorder="1" applyProtection="1"/>
    <xf numFmtId="170" fontId="46" fillId="34" borderId="410" xfId="245" applyNumberFormat="1" applyFont="1" applyFill="1" applyBorder="1" applyProtection="1"/>
    <xf numFmtId="170" fontId="46" fillId="0" borderId="468" xfId="247" applyNumberFormat="1" applyFont="1" applyFill="1" applyBorder="1" applyProtection="1">
      <protection locked="0"/>
    </xf>
    <xf numFmtId="0" fontId="0" fillId="0" borderId="410" xfId="0" applyBorder="1" applyProtection="1"/>
    <xf numFmtId="43" fontId="84" fillId="35" borderId="468" xfId="0" applyNumberFormat="1" applyFont="1" applyFill="1" applyBorder="1" applyProtection="1"/>
    <xf numFmtId="0" fontId="0" fillId="34" borderId="468" xfId="0" applyFill="1" applyBorder="1" applyProtection="1"/>
    <xf numFmtId="170" fontId="46" fillId="34" borderId="430" xfId="525" applyNumberFormat="1" applyFont="1" applyFill="1" applyBorder="1" applyProtection="1"/>
    <xf numFmtId="0" fontId="62" fillId="26" borderId="167" xfId="0" applyFont="1" applyFill="1" applyBorder="1" applyAlignment="1" applyProtection="1">
      <alignment horizontal="center" vertical="center" wrapText="1"/>
    </xf>
    <xf numFmtId="173" fontId="66" fillId="34" borderId="0" xfId="0" applyNumberFormat="1" applyFont="1" applyFill="1" applyBorder="1" applyProtection="1"/>
    <xf numFmtId="177" fontId="46" fillId="0" borderId="287" xfId="15" applyNumberFormat="1" applyFont="1" applyBorder="1" applyProtection="1">
      <protection locked="0"/>
    </xf>
    <xf numFmtId="4" fontId="46" fillId="0" borderId="287" xfId="15" applyNumberFormat="1" applyFont="1" applyBorder="1" applyProtection="1">
      <protection locked="0"/>
    </xf>
    <xf numFmtId="0" fontId="46" fillId="0" borderId="287" xfId="15" applyNumberFormat="1" applyFont="1" applyBorder="1" applyAlignment="1" applyProtection="1">
      <alignment wrapText="1"/>
      <protection locked="0"/>
    </xf>
    <xf numFmtId="0" fontId="74" fillId="34" borderId="503" xfId="70" applyFont="1" applyFill="1" applyBorder="1" applyAlignment="1">
      <alignment horizontal="left" wrapText="1"/>
    </xf>
    <xf numFmtId="0" fontId="74" fillId="34" borderId="437" xfId="70" applyFont="1" applyFill="1" applyBorder="1"/>
    <xf numFmtId="0" fontId="74" fillId="34" borderId="503" xfId="70" applyFont="1" applyFill="1" applyBorder="1" applyAlignment="1">
      <alignment horizontal="left"/>
    </xf>
    <xf numFmtId="0" fontId="74" fillId="34" borderId="379" xfId="70" applyFont="1" applyFill="1" applyBorder="1" applyAlignment="1">
      <alignment horizontal="left"/>
    </xf>
    <xf numFmtId="0" fontId="66" fillId="34" borderId="0" xfId="0" applyFont="1" applyFill="1" applyAlignment="1" applyProtection="1">
      <alignment horizontal="center"/>
    </xf>
    <xf numFmtId="0" fontId="66" fillId="34" borderId="0" xfId="0" applyFont="1" applyFill="1" applyBorder="1" applyAlignment="1" applyProtection="1">
      <alignment horizontal="center"/>
    </xf>
    <xf numFmtId="0" fontId="66" fillId="34" borderId="0" xfId="0" quotePrefix="1" applyFont="1" applyFill="1" applyBorder="1" applyAlignment="1" applyProtection="1">
      <alignment horizontal="left"/>
    </xf>
    <xf numFmtId="0" fontId="0" fillId="34" borderId="0" xfId="0" applyFill="1" applyAlignment="1">
      <alignment vertical="center"/>
    </xf>
    <xf numFmtId="0" fontId="0" fillId="0" borderId="0" xfId="0" applyAlignment="1">
      <alignment vertical="center"/>
    </xf>
    <xf numFmtId="15" fontId="66" fillId="34" borderId="0" xfId="0" applyNumberFormat="1" applyFont="1" applyFill="1" applyBorder="1" applyAlignment="1" applyProtection="1">
      <alignment horizontal="center"/>
      <protection locked="0"/>
    </xf>
    <xf numFmtId="0" fontId="1" fillId="0" borderId="0" xfId="526"/>
    <xf numFmtId="0" fontId="25" fillId="34" borderId="0" xfId="524" quotePrefix="1" applyFont="1" applyFill="1" applyAlignment="1" applyProtection="1">
      <alignment horizontal="center"/>
    </xf>
    <xf numFmtId="49" fontId="96" fillId="34" borderId="0" xfId="524" quotePrefix="1" applyNumberFormat="1" applyFont="1" applyFill="1" applyAlignment="1" applyProtection="1">
      <alignment horizontal="right"/>
    </xf>
    <xf numFmtId="0" fontId="66" fillId="34" borderId="0" xfId="524" quotePrefix="1" applyFont="1" applyFill="1" applyBorder="1" applyAlignment="1" applyProtection="1">
      <alignment horizontal="left"/>
    </xf>
    <xf numFmtId="0" fontId="74" fillId="34" borderId="0" xfId="524" applyFont="1" applyFill="1" applyBorder="1" applyProtection="1"/>
    <xf numFmtId="0" fontId="74" fillId="34" borderId="0" xfId="524" quotePrefix="1" applyFont="1" applyFill="1" applyBorder="1" applyAlignment="1" applyProtection="1">
      <alignment horizontal="left"/>
    </xf>
    <xf numFmtId="0" fontId="14" fillId="34" borderId="195" xfId="524" applyFill="1" applyBorder="1" applyProtection="1"/>
    <xf numFmtId="0" fontId="62" fillId="26" borderId="487" xfId="524" applyFont="1" applyFill="1" applyBorder="1" applyProtection="1"/>
    <xf numFmtId="0" fontId="23" fillId="0" borderId="487" xfId="524" applyFont="1" applyFill="1" applyBorder="1" applyAlignment="1" applyProtection="1">
      <alignment horizontal="center"/>
      <protection locked="0"/>
    </xf>
    <xf numFmtId="38" fontId="14" fillId="26" borderId="487" xfId="524" applyNumberFormat="1" applyFill="1" applyBorder="1" applyProtection="1"/>
    <xf numFmtId="170" fontId="14" fillId="26" borderId="384" xfId="525" applyNumberFormat="1" applyFont="1" applyFill="1" applyBorder="1" applyProtection="1"/>
    <xf numFmtId="170" fontId="14" fillId="26" borderId="73" xfId="525" applyNumberFormat="1" applyFont="1" applyFill="1" applyBorder="1" applyProtection="1"/>
    <xf numFmtId="170" fontId="14" fillId="0" borderId="73" xfId="525" applyNumberFormat="1" applyFont="1" applyFill="1" applyBorder="1" applyProtection="1">
      <protection locked="0"/>
    </xf>
    <xf numFmtId="0" fontId="72" fillId="0" borderId="44" xfId="524" applyFont="1" applyFill="1" applyBorder="1" applyAlignment="1" applyProtection="1">
      <alignment horizontal="center"/>
      <protection locked="0"/>
    </xf>
    <xf numFmtId="170" fontId="14" fillId="0" borderId="473" xfId="525" applyNumberFormat="1" applyFont="1" applyFill="1" applyBorder="1" applyProtection="1">
      <protection locked="0"/>
    </xf>
    <xf numFmtId="0" fontId="23" fillId="0" borderId="43" xfId="524" applyFont="1" applyFill="1" applyBorder="1" applyAlignment="1" applyProtection="1">
      <alignment horizontal="center"/>
      <protection locked="0"/>
    </xf>
    <xf numFmtId="170" fontId="46" fillId="33" borderId="43" xfId="525" applyNumberFormat="1" applyFont="1" applyFill="1" applyBorder="1" applyProtection="1"/>
    <xf numFmtId="170" fontId="46" fillId="35" borderId="43" xfId="525" applyNumberFormat="1" applyFont="1" applyFill="1" applyBorder="1" applyProtection="1"/>
    <xf numFmtId="43" fontId="1" fillId="0" borderId="0" xfId="526" applyNumberFormat="1"/>
    <xf numFmtId="170" fontId="46" fillId="34" borderId="43" xfId="525" applyNumberFormat="1" applyFont="1" applyFill="1" applyBorder="1" applyProtection="1"/>
    <xf numFmtId="0" fontId="1" fillId="0" borderId="0" xfId="526" applyFill="1"/>
    <xf numFmtId="170" fontId="62" fillId="34" borderId="43" xfId="525" applyNumberFormat="1" applyFont="1" applyFill="1" applyBorder="1" applyProtection="1"/>
    <xf numFmtId="9" fontId="0" fillId="0" borderId="0" xfId="527" applyFont="1"/>
    <xf numFmtId="0" fontId="23" fillId="0" borderId="53" xfId="524" applyFont="1" applyFill="1" applyBorder="1" applyAlignment="1" applyProtection="1">
      <alignment horizontal="center"/>
      <protection locked="0"/>
    </xf>
    <xf numFmtId="170" fontId="62" fillId="34" borderId="43" xfId="528" applyNumberFormat="1" applyFont="1" applyFill="1" applyBorder="1" applyProtection="1"/>
    <xf numFmtId="170" fontId="62" fillId="34" borderId="423" xfId="528" applyNumberFormat="1" applyFont="1" applyFill="1" applyBorder="1" applyProtection="1"/>
    <xf numFmtId="170" fontId="1" fillId="0" borderId="0" xfId="526" applyNumberFormat="1"/>
    <xf numFmtId="170" fontId="46" fillId="31" borderId="43" xfId="525" applyNumberFormat="1" applyFont="1" applyFill="1" applyBorder="1" applyProtection="1">
      <protection locked="0"/>
    </xf>
    <xf numFmtId="0" fontId="47" fillId="34" borderId="43" xfId="526" applyFont="1" applyFill="1" applyBorder="1" applyAlignment="1">
      <alignment horizontal="center"/>
    </xf>
    <xf numFmtId="0" fontId="47" fillId="34" borderId="423" xfId="526" applyFont="1" applyFill="1" applyBorder="1" applyAlignment="1">
      <alignment horizontal="center"/>
    </xf>
    <xf numFmtId="170" fontId="62" fillId="31" borderId="43" xfId="525" applyNumberFormat="1" applyFont="1" applyFill="1" applyBorder="1" applyAlignment="1" applyProtection="1">
      <alignment horizontal="center" vertical="center"/>
      <protection locked="0"/>
    </xf>
    <xf numFmtId="0" fontId="73" fillId="26" borderId="83" xfId="524" applyFont="1" applyFill="1" applyBorder="1" applyProtection="1"/>
    <xf numFmtId="0" fontId="23" fillId="0" borderId="48" xfId="524" applyFont="1" applyFill="1" applyBorder="1" applyAlignment="1" applyProtection="1">
      <alignment horizontal="center"/>
      <protection locked="0"/>
    </xf>
    <xf numFmtId="170" fontId="62" fillId="34" borderId="44" xfId="525" applyNumberFormat="1" applyFont="1" applyFill="1" applyBorder="1" applyProtection="1"/>
    <xf numFmtId="0" fontId="46" fillId="26" borderId="88" xfId="524" applyFont="1" applyFill="1" applyBorder="1" applyAlignment="1" applyProtection="1">
      <alignment wrapText="1"/>
    </xf>
    <xf numFmtId="0" fontId="68" fillId="0" borderId="48" xfId="86" applyFont="1" applyFill="1" applyBorder="1" applyAlignment="1" applyProtection="1">
      <alignment horizontal="center"/>
      <protection locked="0"/>
    </xf>
    <xf numFmtId="170" fontId="84" fillId="0" borderId="44" xfId="525" applyNumberFormat="1" applyFont="1" applyFill="1" applyBorder="1" applyProtection="1">
      <protection locked="0"/>
    </xf>
    <xf numFmtId="0" fontId="68" fillId="0" borderId="53" xfId="86" applyFont="1" applyFill="1" applyBorder="1" applyAlignment="1" applyProtection="1">
      <alignment horizontal="center"/>
      <protection locked="0"/>
    </xf>
    <xf numFmtId="170" fontId="84" fillId="0" borderId="43" xfId="525" applyNumberFormat="1" applyFont="1" applyFill="1" applyBorder="1" applyProtection="1">
      <protection locked="0"/>
    </xf>
    <xf numFmtId="0" fontId="68" fillId="0" borderId="507" xfId="86" applyFont="1" applyFill="1" applyBorder="1" applyAlignment="1" applyProtection="1">
      <alignment horizontal="center"/>
      <protection locked="0"/>
    </xf>
    <xf numFmtId="170" fontId="92" fillId="35" borderId="56" xfId="525" applyNumberFormat="1" applyFont="1" applyFill="1" applyBorder="1" applyProtection="1">
      <protection locked="0"/>
    </xf>
    <xf numFmtId="0" fontId="46" fillId="34" borderId="62" xfId="84" applyFill="1" applyBorder="1" applyProtection="1"/>
    <xf numFmtId="0" fontId="46" fillId="34" borderId="73" xfId="84" applyFill="1" applyBorder="1" applyProtection="1"/>
    <xf numFmtId="170" fontId="62" fillId="33" borderId="53" xfId="260" applyNumberFormat="1" applyFont="1" applyFill="1" applyBorder="1" applyProtection="1"/>
    <xf numFmtId="0" fontId="166" fillId="0" borderId="0" xfId="526" applyFont="1" applyAlignment="1">
      <alignment horizontal="center"/>
    </xf>
    <xf numFmtId="170" fontId="73" fillId="34" borderId="485" xfId="260" applyNumberFormat="1" applyFont="1" applyFill="1" applyBorder="1" applyProtection="1"/>
    <xf numFmtId="170" fontId="73" fillId="34" borderId="502" xfId="260" applyNumberFormat="1" applyFont="1" applyFill="1" applyBorder="1" applyProtection="1"/>
    <xf numFmtId="170" fontId="62" fillId="0" borderId="53" xfId="260" applyNumberFormat="1" applyFont="1" applyFill="1" applyBorder="1" applyAlignment="1" applyProtection="1">
      <alignment horizontal="center"/>
      <protection locked="0"/>
    </xf>
    <xf numFmtId="0" fontId="46" fillId="34" borderId="91" xfId="84" applyFont="1" applyFill="1" applyBorder="1" applyProtection="1"/>
    <xf numFmtId="170" fontId="62" fillId="34" borderId="46" xfId="260" applyNumberFormat="1" applyFont="1" applyFill="1" applyBorder="1" applyProtection="1"/>
    <xf numFmtId="170" fontId="62" fillId="34" borderId="75" xfId="260" applyNumberFormat="1" applyFont="1" applyFill="1" applyBorder="1" applyProtection="1"/>
    <xf numFmtId="0" fontId="1" fillId="34" borderId="0" xfId="526" applyFill="1"/>
    <xf numFmtId="170" fontId="14" fillId="34" borderId="384" xfId="525" applyNumberFormat="1" applyFont="1" applyFill="1" applyBorder="1" applyProtection="1"/>
    <xf numFmtId="170" fontId="46" fillId="35" borderId="392" xfId="177" applyNumberFormat="1" applyFont="1" applyFill="1" applyBorder="1" applyProtection="1"/>
    <xf numFmtId="170" fontId="46" fillId="33" borderId="428" xfId="177" applyNumberFormat="1" applyFont="1" applyFill="1" applyBorder="1" applyProtection="1"/>
    <xf numFmtId="170" fontId="46" fillId="35" borderId="341" xfId="177" applyNumberFormat="1" applyFont="1" applyFill="1" applyBorder="1" applyAlignment="1" applyProtection="1">
      <alignment wrapText="1"/>
    </xf>
    <xf numFmtId="170" fontId="46" fillId="35" borderId="434" xfId="177" applyNumberFormat="1" applyFont="1" applyFill="1" applyBorder="1" applyAlignment="1" applyProtection="1">
      <alignment wrapText="1"/>
    </xf>
    <xf numFmtId="170" fontId="46" fillId="34" borderId="384" xfId="177" applyNumberFormat="1" applyFont="1" applyFill="1" applyBorder="1" applyAlignment="1" applyProtection="1">
      <alignment wrapText="1"/>
    </xf>
    <xf numFmtId="170" fontId="46" fillId="33" borderId="420" xfId="177" applyNumberFormat="1" applyFont="1" applyFill="1" applyBorder="1" applyAlignment="1" applyProtection="1">
      <alignment wrapText="1"/>
    </xf>
    <xf numFmtId="170" fontId="46" fillId="33" borderId="434" xfId="177" applyNumberFormat="1" applyFont="1" applyFill="1" applyBorder="1" applyAlignment="1" applyProtection="1">
      <alignment wrapText="1"/>
    </xf>
    <xf numFmtId="0" fontId="1" fillId="34" borderId="0" xfId="526" applyFill="1" applyAlignment="1">
      <alignment horizontal="center"/>
    </xf>
    <xf numFmtId="1" fontId="151" fillId="34" borderId="457" xfId="232" applyFont="1" applyFill="1" applyBorder="1" applyAlignment="1" applyProtection="1"/>
    <xf numFmtId="0" fontId="45" fillId="34" borderId="0" xfId="0" applyFont="1" applyFill="1" applyBorder="1" applyAlignment="1"/>
    <xf numFmtId="0" fontId="45" fillId="34" borderId="458" xfId="0" applyFont="1" applyFill="1" applyBorder="1" applyAlignment="1"/>
    <xf numFmtId="1" fontId="151" fillId="34" borderId="0" xfId="232" applyFont="1" applyFill="1" applyBorder="1" applyAlignment="1" applyProtection="1"/>
    <xf numFmtId="170" fontId="46" fillId="33" borderId="287" xfId="177" applyNumberFormat="1" applyFont="1" applyFill="1" applyBorder="1" applyProtection="1"/>
    <xf numFmtId="170" fontId="46" fillId="33" borderId="410" xfId="177" applyNumberFormat="1" applyFont="1" applyFill="1" applyBorder="1" applyAlignment="1" applyProtection="1">
      <alignment horizontal="left"/>
    </xf>
    <xf numFmtId="170" fontId="46" fillId="33" borderId="227" xfId="177" applyNumberFormat="1" applyFont="1" applyFill="1" applyBorder="1" applyAlignment="1" applyProtection="1">
      <alignment wrapText="1"/>
    </xf>
    <xf numFmtId="170" fontId="62" fillId="33" borderId="43" xfId="177" applyNumberFormat="1" applyFont="1" applyFill="1" applyBorder="1" applyAlignment="1" applyProtection="1">
      <alignment horizontal="right"/>
    </xf>
    <xf numFmtId="170" fontId="62" fillId="33" borderId="257" xfId="177" applyNumberFormat="1" applyFont="1" applyFill="1" applyBorder="1" applyAlignment="1" applyProtection="1">
      <alignment horizontal="right"/>
    </xf>
    <xf numFmtId="170" fontId="66" fillId="33" borderId="288" xfId="177" applyNumberFormat="1" applyFont="1" applyFill="1" applyBorder="1" applyProtection="1"/>
    <xf numFmtId="0" fontId="74" fillId="34" borderId="98" xfId="0" applyNumberFormat="1" applyFont="1" applyFill="1" applyBorder="1" applyAlignment="1" applyProtection="1">
      <alignment horizontal="center"/>
    </xf>
    <xf numFmtId="0" fontId="66" fillId="34" borderId="98" xfId="0" applyNumberFormat="1" applyFont="1" applyFill="1" applyBorder="1" applyAlignment="1" applyProtection="1">
      <alignment horizontal="center"/>
      <protection locked="0"/>
    </xf>
    <xf numFmtId="0" fontId="177" fillId="26" borderId="13" xfId="0" applyFont="1" applyFill="1" applyBorder="1" applyProtection="1"/>
    <xf numFmtId="0" fontId="62" fillId="26" borderId="80" xfId="0" applyFont="1" applyFill="1" applyBorder="1" applyAlignment="1" applyProtection="1">
      <alignment wrapText="1"/>
    </xf>
    <xf numFmtId="0" fontId="46" fillId="26" borderId="275" xfId="0" quotePrefix="1" applyFont="1" applyFill="1" applyBorder="1" applyProtection="1"/>
    <xf numFmtId="0" fontId="62" fillId="26" borderId="80" xfId="0" applyFont="1" applyFill="1" applyBorder="1" applyProtection="1"/>
    <xf numFmtId="0" fontId="177" fillId="26" borderId="160" xfId="0" applyFont="1" applyFill="1" applyBorder="1" applyProtection="1"/>
    <xf numFmtId="0" fontId="46" fillId="26" borderId="77" xfId="0" quotePrefix="1" applyFont="1" applyFill="1" applyBorder="1" applyAlignment="1" applyProtection="1">
      <alignment horizontal="left" indent="1"/>
    </xf>
    <xf numFmtId="0" fontId="62" fillId="34" borderId="88" xfId="84" applyFont="1" applyFill="1" applyBorder="1" applyAlignment="1" applyProtection="1">
      <alignment wrapText="1"/>
    </xf>
    <xf numFmtId="0" fontId="62" fillId="26" borderId="77" xfId="524" applyFont="1" applyFill="1" applyBorder="1" applyAlignment="1" applyProtection="1">
      <alignment wrapText="1"/>
    </xf>
    <xf numFmtId="170" fontId="46" fillId="34" borderId="261" xfId="177" applyNumberFormat="1" applyFont="1" applyFill="1" applyBorder="1" applyAlignment="1" applyProtection="1">
      <alignment horizontal="center" vertical="center" wrapText="1"/>
      <protection locked="0"/>
    </xf>
    <xf numFmtId="170" fontId="46" fillId="0" borderId="410" xfId="177" applyNumberFormat="1" applyFont="1" applyFill="1" applyBorder="1" applyProtection="1"/>
    <xf numFmtId="170" fontId="46" fillId="0" borderId="0" xfId="177" applyNumberFormat="1" applyFont="1" applyFill="1" applyBorder="1" applyProtection="1"/>
    <xf numFmtId="170" fontId="46" fillId="0" borderId="273" xfId="177" applyNumberFormat="1" applyFont="1" applyFill="1" applyBorder="1" applyProtection="1"/>
    <xf numFmtId="170" fontId="46" fillId="0" borderId="316" xfId="177" applyNumberFormat="1" applyFont="1" applyFill="1" applyBorder="1" applyProtection="1"/>
    <xf numFmtId="170" fontId="46" fillId="0" borderId="235" xfId="177" applyNumberFormat="1" applyFont="1" applyFill="1" applyBorder="1" applyProtection="1"/>
    <xf numFmtId="170" fontId="46" fillId="0" borderId="226" xfId="177" applyNumberFormat="1" applyFont="1" applyFill="1" applyBorder="1" applyProtection="1"/>
    <xf numFmtId="170" fontId="46" fillId="0" borderId="276" xfId="177" applyNumberFormat="1" applyFont="1" applyFill="1" applyBorder="1"/>
    <xf numFmtId="0" fontId="81" fillId="0" borderId="276" xfId="0" quotePrefix="1" applyFont="1" applyFill="1" applyBorder="1" applyProtection="1">
      <protection locked="0"/>
    </xf>
    <xf numFmtId="0" fontId="46" fillId="0" borderId="0" xfId="0" applyFont="1" applyFill="1"/>
    <xf numFmtId="0" fontId="46" fillId="0" borderId="0" xfId="252" applyFill="1"/>
    <xf numFmtId="0" fontId="66" fillId="26" borderId="0" xfId="86" quotePrefix="1" applyFont="1" applyFill="1" applyAlignment="1" applyProtection="1">
      <alignment horizontal="left" wrapText="1"/>
    </xf>
    <xf numFmtId="0" fontId="97" fillId="34" borderId="341" xfId="222" applyFont="1" applyFill="1" applyBorder="1" applyAlignment="1">
      <alignment wrapText="1"/>
    </xf>
    <xf numFmtId="3" fontId="97" fillId="34" borderId="341" xfId="222" quotePrefix="1" applyNumberFormat="1" applyFont="1" applyFill="1" applyBorder="1" applyAlignment="1">
      <alignment horizontal="center" wrapText="1"/>
    </xf>
    <xf numFmtId="170" fontId="46" fillId="0" borderId="287" xfId="249" applyNumberFormat="1" applyFont="1" applyFill="1" applyBorder="1" applyProtection="1">
      <protection locked="0"/>
    </xf>
    <xf numFmtId="0" fontId="73" fillId="0" borderId="456" xfId="0" applyFont="1" applyBorder="1" applyAlignment="1">
      <alignment horizontal="left"/>
    </xf>
    <xf numFmtId="0" fontId="82" fillId="34" borderId="453" xfId="0" quotePrefix="1" applyFont="1" applyFill="1" applyBorder="1" applyProtection="1"/>
    <xf numFmtId="0" fontId="82" fillId="34" borderId="454" xfId="0" applyFont="1" applyFill="1" applyBorder="1" applyAlignment="1">
      <alignment horizontal="right"/>
    </xf>
    <xf numFmtId="191" fontId="151" fillId="0" borderId="463" xfId="0" applyNumberFormat="1" applyFont="1" applyBorder="1" applyAlignment="1" applyProtection="1">
      <alignment horizontal="center"/>
      <protection locked="0"/>
    </xf>
    <xf numFmtId="191" fontId="151" fillId="0" borderId="35" xfId="0" applyNumberFormat="1" applyFont="1" applyBorder="1" applyAlignment="1" applyProtection="1">
      <alignment horizontal="center"/>
      <protection locked="0"/>
    </xf>
    <xf numFmtId="191" fontId="151" fillId="0" borderId="464" xfId="0" applyNumberFormat="1" applyFont="1" applyBorder="1" applyAlignment="1" applyProtection="1">
      <alignment horizontal="center"/>
      <protection locked="0"/>
    </xf>
    <xf numFmtId="0" fontId="19" fillId="34" borderId="457" xfId="0" applyFont="1" applyFill="1" applyBorder="1" applyAlignment="1">
      <alignment horizontal="center"/>
    </xf>
    <xf numFmtId="0" fontId="19" fillId="0" borderId="0" xfId="0" applyFont="1" applyBorder="1" applyAlignment="1">
      <alignment horizontal="center"/>
    </xf>
    <xf numFmtId="0" fontId="19" fillId="0" borderId="458" xfId="0" applyFont="1" applyBorder="1" applyAlignment="1">
      <alignment horizontal="center"/>
    </xf>
    <xf numFmtId="0" fontId="180" fillId="33" borderId="459" xfId="0" applyFont="1" applyFill="1" applyBorder="1" applyAlignment="1">
      <alignment horizontal="center" wrapText="1"/>
    </xf>
    <xf numFmtId="0" fontId="180" fillId="33" borderId="195" xfId="0" applyFont="1" applyFill="1" applyBorder="1" applyAlignment="1">
      <alignment horizontal="center" wrapText="1"/>
    </xf>
    <xf numFmtId="0" fontId="180" fillId="33" borderId="460" xfId="0" applyFont="1" applyFill="1" applyBorder="1" applyAlignment="1">
      <alignment horizontal="center" wrapText="1"/>
    </xf>
    <xf numFmtId="0" fontId="183" fillId="0" borderId="463" xfId="0" applyFont="1" applyBorder="1" applyAlignment="1" applyProtection="1">
      <alignment horizontal="center" wrapText="1"/>
      <protection locked="0"/>
    </xf>
    <xf numFmtId="0" fontId="183" fillId="0" borderId="35" xfId="0" applyFont="1" applyBorder="1" applyAlignment="1" applyProtection="1">
      <alignment horizontal="center" wrapText="1"/>
      <protection locked="0"/>
    </xf>
    <xf numFmtId="0" fontId="183" fillId="0" borderId="506" xfId="0" applyFont="1" applyBorder="1" applyAlignment="1" applyProtection="1">
      <alignment horizontal="center" wrapText="1"/>
      <protection locked="0"/>
    </xf>
    <xf numFmtId="0" fontId="183" fillId="0" borderId="463" xfId="0" applyFont="1" applyFill="1" applyBorder="1" applyAlignment="1" applyProtection="1">
      <alignment horizontal="center"/>
      <protection locked="0"/>
    </xf>
    <xf numFmtId="0" fontId="63" fillId="0" borderId="35" xfId="0" applyFont="1" applyBorder="1" applyAlignment="1" applyProtection="1">
      <alignment horizontal="center"/>
      <protection locked="0"/>
    </xf>
    <xf numFmtId="0" fontId="63" fillId="0" borderId="464" xfId="0" applyFont="1" applyBorder="1" applyAlignment="1">
      <alignment horizontal="center"/>
    </xf>
    <xf numFmtId="0" fontId="63" fillId="0" borderId="35" xfId="0" applyFont="1" applyBorder="1" applyAlignment="1">
      <alignment horizontal="center"/>
    </xf>
    <xf numFmtId="191" fontId="152" fillId="0" borderId="463" xfId="231" applyNumberFormat="1" applyFont="1" applyFill="1" applyBorder="1" applyAlignment="1" applyProtection="1">
      <alignment horizontal="center"/>
      <protection locked="0"/>
    </xf>
    <xf numFmtId="191" fontId="152" fillId="0" borderId="35" xfId="231" applyNumberFormat="1" applyFont="1" applyFill="1" applyBorder="1" applyAlignment="1" applyProtection="1">
      <alignment horizontal="center"/>
      <protection locked="0"/>
    </xf>
    <xf numFmtId="191" fontId="152" fillId="0" borderId="464" xfId="231" applyNumberFormat="1" applyFont="1" applyFill="1" applyBorder="1" applyAlignment="1" applyProtection="1">
      <alignment horizontal="center"/>
      <protection locked="0"/>
    </xf>
    <xf numFmtId="0" fontId="181" fillId="34" borderId="463" xfId="0" applyFont="1" applyFill="1" applyBorder="1" applyAlignment="1" applyProtection="1">
      <alignment horizontal="center"/>
    </xf>
    <xf numFmtId="0" fontId="181" fillId="34" borderId="35" xfId="0" applyFont="1" applyFill="1" applyBorder="1" applyAlignment="1" applyProtection="1">
      <alignment horizontal="center"/>
    </xf>
    <xf numFmtId="0" fontId="181" fillId="34" borderId="464" xfId="0" applyFont="1" applyFill="1" applyBorder="1" applyAlignment="1" applyProtection="1">
      <alignment horizontal="center"/>
    </xf>
    <xf numFmtId="1" fontId="181" fillId="34" borderId="459" xfId="232" applyFont="1" applyFill="1" applyBorder="1" applyAlignment="1" applyProtection="1">
      <alignment horizontal="center"/>
    </xf>
    <xf numFmtId="1" fontId="181" fillId="34" borderId="195" xfId="232" applyFont="1" applyFill="1" applyBorder="1" applyAlignment="1" applyProtection="1">
      <alignment horizontal="center"/>
    </xf>
    <xf numFmtId="1" fontId="181" fillId="34" borderId="460" xfId="232" applyFont="1" applyFill="1" applyBorder="1" applyAlignment="1" applyProtection="1">
      <alignment horizontal="center"/>
    </xf>
    <xf numFmtId="0" fontId="19" fillId="34" borderId="461" xfId="0" applyFont="1" applyFill="1" applyBorder="1" applyAlignment="1" applyProtection="1">
      <alignment horizontal="center" vertical="top"/>
    </xf>
    <xf numFmtId="0" fontId="19" fillId="34" borderId="455" xfId="0" applyFont="1" applyFill="1" applyBorder="1" applyAlignment="1" applyProtection="1">
      <alignment horizontal="center" vertical="top"/>
    </xf>
    <xf numFmtId="0" fontId="19" fillId="34" borderId="462" xfId="0" applyFont="1" applyFill="1" applyBorder="1" applyAlignment="1" applyProtection="1">
      <alignment horizontal="center" vertical="top"/>
    </xf>
    <xf numFmtId="0" fontId="179" fillId="34" borderId="457" xfId="0" quotePrefix="1" applyFont="1" applyFill="1" applyBorder="1" applyAlignment="1" applyProtection="1">
      <alignment horizontal="center"/>
    </xf>
    <xf numFmtId="0" fontId="46" fillId="34" borderId="0" xfId="0" applyFont="1" applyFill="1" applyBorder="1" applyAlignment="1">
      <alignment horizontal="center"/>
    </xf>
    <xf numFmtId="0" fontId="46" fillId="34" borderId="458" xfId="0" applyFont="1" applyFill="1" applyBorder="1" applyAlignment="1">
      <alignment horizontal="center"/>
    </xf>
    <xf numFmtId="0" fontId="179" fillId="34" borderId="459" xfId="0" quotePrefix="1" applyFont="1" applyFill="1" applyBorder="1" applyAlignment="1" applyProtection="1">
      <alignment horizontal="center"/>
    </xf>
    <xf numFmtId="0" fontId="46" fillId="34" borderId="195" xfId="0" applyFont="1" applyFill="1" applyBorder="1" applyAlignment="1">
      <alignment horizontal="center"/>
    </xf>
    <xf numFmtId="0" fontId="46" fillId="34" borderId="460" xfId="0" applyFont="1" applyFill="1" applyBorder="1" applyAlignment="1">
      <alignment horizontal="center"/>
    </xf>
    <xf numFmtId="0" fontId="182" fillId="34" borderId="459" xfId="0" applyFont="1" applyFill="1" applyBorder="1" applyAlignment="1" applyProtection="1">
      <alignment horizontal="center"/>
    </xf>
    <xf numFmtId="0" fontId="182" fillId="34" borderId="195" xfId="0" applyFont="1" applyFill="1" applyBorder="1" applyAlignment="1"/>
    <xf numFmtId="0" fontId="182" fillId="34" borderId="460" xfId="0" applyFont="1" applyFill="1" applyBorder="1" applyAlignment="1"/>
    <xf numFmtId="0" fontId="180" fillId="33" borderId="457" xfId="0" applyFont="1" applyFill="1" applyBorder="1" applyAlignment="1">
      <alignment horizontal="center"/>
    </xf>
    <xf numFmtId="0" fontId="180" fillId="33" borderId="0" xfId="0" applyFont="1" applyFill="1" applyBorder="1" applyAlignment="1">
      <alignment horizontal="center"/>
    </xf>
    <xf numFmtId="0" fontId="180" fillId="33" borderId="458" xfId="0" applyFont="1" applyFill="1" applyBorder="1" applyAlignment="1">
      <alignment horizontal="center"/>
    </xf>
    <xf numFmtId="0" fontId="151" fillId="0" borderId="463" xfId="0" applyFont="1" applyBorder="1" applyAlignment="1" applyProtection="1">
      <alignment horizontal="center"/>
      <protection locked="0"/>
    </xf>
    <xf numFmtId="0" fontId="151" fillId="0" borderId="35" xfId="0" applyFont="1" applyBorder="1" applyAlignment="1" applyProtection="1">
      <alignment horizontal="center"/>
      <protection locked="0"/>
    </xf>
    <xf numFmtId="0" fontId="151" fillId="0" borderId="464" xfId="0" applyFont="1" applyBorder="1" applyAlignment="1" applyProtection="1">
      <alignment horizontal="center"/>
      <protection locked="0"/>
    </xf>
    <xf numFmtId="0" fontId="181" fillId="34" borderId="459" xfId="0" applyFont="1" applyFill="1" applyBorder="1" applyAlignment="1" applyProtection="1">
      <alignment horizontal="center"/>
    </xf>
    <xf numFmtId="0" fontId="181" fillId="34" borderId="195" xfId="0" applyFont="1" applyFill="1" applyBorder="1" applyAlignment="1" applyProtection="1">
      <alignment horizontal="center"/>
    </xf>
    <xf numFmtId="0" fontId="181" fillId="34" borderId="460" xfId="0" applyFont="1" applyFill="1" applyBorder="1" applyAlignment="1" applyProtection="1">
      <alignment horizontal="center"/>
    </xf>
    <xf numFmtId="0" fontId="66" fillId="34" borderId="0" xfId="0" applyFont="1" applyFill="1" applyAlignment="1">
      <alignment horizontal="center"/>
    </xf>
    <xf numFmtId="0" fontId="74" fillId="34" borderId="0" xfId="0" applyFont="1" applyFill="1" applyAlignment="1">
      <alignment horizontal="center"/>
    </xf>
    <xf numFmtId="0" fontId="74" fillId="34" borderId="157" xfId="0" applyFont="1" applyFill="1" applyBorder="1" applyAlignment="1">
      <alignment horizontal="center"/>
    </xf>
    <xf numFmtId="0" fontId="74" fillId="34" borderId="158" xfId="0" applyFont="1" applyFill="1" applyBorder="1" applyAlignment="1">
      <alignment horizontal="center"/>
    </xf>
    <xf numFmtId="0" fontId="66" fillId="34" borderId="0" xfId="0" applyFont="1" applyFill="1" applyBorder="1" applyAlignment="1">
      <alignment horizontal="left"/>
    </xf>
    <xf numFmtId="0" fontId="46" fillId="34" borderId="0" xfId="0" applyFont="1" applyFill="1" applyAlignment="1">
      <alignment wrapText="1"/>
    </xf>
    <xf numFmtId="0" fontId="118" fillId="34" borderId="0" xfId="179" quotePrefix="1" applyFont="1" applyFill="1" applyAlignment="1">
      <alignment horizontal="center"/>
    </xf>
    <xf numFmtId="0" fontId="118" fillId="34" borderId="0" xfId="179" applyFont="1" applyFill="1" applyAlignment="1">
      <alignment horizontal="center"/>
    </xf>
    <xf numFmtId="0" fontId="62" fillId="34" borderId="0" xfId="0" applyFont="1" applyFill="1" applyBorder="1" applyAlignment="1">
      <alignment horizontal="left"/>
    </xf>
    <xf numFmtId="0" fontId="62" fillId="34" borderId="307" xfId="0" applyFont="1" applyFill="1" applyBorder="1" applyAlignment="1" applyProtection="1">
      <alignment horizontal="left"/>
    </xf>
    <xf numFmtId="0" fontId="0" fillId="0" borderId="307" xfId="0" applyBorder="1" applyAlignment="1"/>
    <xf numFmtId="0" fontId="99" fillId="0" borderId="495" xfId="0" applyFont="1" applyFill="1" applyBorder="1" applyAlignment="1" applyProtection="1">
      <alignment horizontal="center"/>
      <protection locked="0"/>
    </xf>
    <xf numFmtId="0" fontId="99" fillId="0" borderId="496" xfId="0" applyFont="1" applyFill="1" applyBorder="1" applyAlignment="1" applyProtection="1">
      <alignment horizontal="center"/>
      <protection locked="0"/>
    </xf>
    <xf numFmtId="0" fontId="99" fillId="0" borderId="61" xfId="0" applyFont="1" applyFill="1" applyBorder="1" applyAlignment="1" applyProtection="1">
      <alignment horizontal="center"/>
      <protection locked="0"/>
    </xf>
    <xf numFmtId="0" fontId="66" fillId="34" borderId="0" xfId="0" applyFont="1" applyFill="1" applyAlignment="1" applyProtection="1">
      <alignment horizontal="left"/>
    </xf>
    <xf numFmtId="0" fontId="66" fillId="34" borderId="0" xfId="0" applyFont="1" applyFill="1" applyAlignment="1" applyProtection="1">
      <alignment horizontal="center"/>
    </xf>
    <xf numFmtId="0" fontId="74" fillId="34" borderId="0" xfId="0" applyFont="1" applyFill="1" applyAlignment="1" applyProtection="1">
      <alignment horizontal="center"/>
    </xf>
    <xf numFmtId="0" fontId="66" fillId="34" borderId="0" xfId="0" applyFont="1" applyFill="1" applyAlignment="1" applyProtection="1">
      <alignment horizontal="center" wrapText="1"/>
    </xf>
    <xf numFmtId="0" fontId="66" fillId="0" borderId="443" xfId="0" applyFont="1" applyFill="1" applyBorder="1" applyAlignment="1" applyProtection="1">
      <alignment horizontal="center"/>
      <protection locked="0"/>
    </xf>
    <xf numFmtId="0" fontId="0" fillId="0" borderId="444" xfId="0" applyBorder="1" applyAlignment="1" applyProtection="1">
      <protection locked="0"/>
    </xf>
    <xf numFmtId="0" fontId="0" fillId="0" borderId="0" xfId="0" applyAlignment="1">
      <alignment horizontal="center"/>
    </xf>
    <xf numFmtId="0" fontId="99" fillId="0" borderId="337" xfId="0" applyFont="1" applyFill="1" applyBorder="1" applyAlignment="1" applyProtection="1">
      <alignment horizontal="center"/>
      <protection locked="0"/>
    </xf>
    <xf numFmtId="0" fontId="0" fillId="0" borderId="338" xfId="0" applyBorder="1" applyAlignment="1">
      <alignment horizontal="center"/>
    </xf>
    <xf numFmtId="0" fontId="0" fillId="0" borderId="444" xfId="0" applyBorder="1" applyAlignment="1">
      <alignment horizontal="center"/>
    </xf>
    <xf numFmtId="0" fontId="74" fillId="34" borderId="249" xfId="0" applyFont="1" applyFill="1" applyBorder="1" applyAlignment="1" applyProtection="1">
      <alignment horizontal="center"/>
    </xf>
    <xf numFmtId="0" fontId="0" fillId="0" borderId="249" xfId="0" applyBorder="1" applyAlignment="1">
      <alignment horizontal="center"/>
    </xf>
    <xf numFmtId="0" fontId="0" fillId="0" borderId="444" xfId="0" applyBorder="1" applyAlignment="1"/>
    <xf numFmtId="0" fontId="0" fillId="0" borderId="244" xfId="0" applyBorder="1" applyAlignment="1">
      <alignment horizontal="center"/>
    </xf>
    <xf numFmtId="0" fontId="0" fillId="0" borderId="426" xfId="0" applyBorder="1" applyAlignment="1"/>
    <xf numFmtId="0" fontId="62" fillId="34" borderId="249" xfId="0" applyFont="1" applyFill="1" applyBorder="1" applyAlignment="1">
      <alignment horizontal="center"/>
    </xf>
    <xf numFmtId="0" fontId="0" fillId="0" borderId="249" xfId="0" applyBorder="1" applyAlignment="1"/>
    <xf numFmtId="0" fontId="62" fillId="34" borderId="0" xfId="0" applyFont="1" applyFill="1" applyAlignment="1"/>
    <xf numFmtId="0" fontId="23" fillId="0" borderId="0" xfId="0" applyFont="1" applyAlignment="1"/>
    <xf numFmtId="0" fontId="0" fillId="0" borderId="338" xfId="0" applyBorder="1" applyAlignment="1"/>
    <xf numFmtId="0" fontId="46" fillId="34" borderId="0" xfId="0" applyFont="1" applyFill="1" applyAlignment="1">
      <alignment horizontal="left"/>
    </xf>
    <xf numFmtId="0" fontId="46" fillId="34" borderId="0" xfId="0" applyFont="1" applyFill="1" applyAlignment="1"/>
    <xf numFmtId="0" fontId="62" fillId="34" borderId="98" xfId="0" applyFont="1" applyFill="1" applyBorder="1" applyAlignment="1" applyProtection="1"/>
    <xf numFmtId="0" fontId="0" fillId="0" borderId="98" xfId="0" applyBorder="1" applyAlignment="1"/>
    <xf numFmtId="0" fontId="46" fillId="34" borderId="0" xfId="0" applyFont="1" applyFill="1" applyAlignment="1">
      <alignment horizontal="left" wrapText="1"/>
    </xf>
    <xf numFmtId="0" fontId="0" fillId="34" borderId="0" xfId="0" applyFill="1" applyAlignment="1">
      <alignment horizontal="left"/>
    </xf>
    <xf numFmtId="0" fontId="62" fillId="34" borderId="0" xfId="0" applyFont="1" applyFill="1" applyAlignment="1">
      <alignment horizontal="center"/>
    </xf>
    <xf numFmtId="0" fontId="46" fillId="0" borderId="0" xfId="0" applyFont="1" applyAlignment="1"/>
    <xf numFmtId="0" fontId="62" fillId="34" borderId="307" xfId="0" applyFont="1" applyFill="1" applyBorder="1" applyAlignment="1" applyProtection="1"/>
    <xf numFmtId="0" fontId="0" fillId="0" borderId="307" xfId="0" applyBorder="1" applyAlignment="1" applyProtection="1"/>
    <xf numFmtId="0" fontId="23" fillId="34" borderId="0" xfId="0" applyFont="1" applyFill="1" applyAlignment="1">
      <alignment horizontal="center"/>
    </xf>
    <xf numFmtId="0" fontId="0" fillId="0" borderId="0" xfId="0" applyAlignment="1"/>
    <xf numFmtId="0" fontId="62" fillId="0" borderId="495" xfId="0" applyFont="1" applyFill="1" applyBorder="1" applyAlignment="1" applyProtection="1">
      <alignment horizontal="left"/>
      <protection locked="0"/>
    </xf>
    <xf numFmtId="0" fontId="23" fillId="0" borderId="496" xfId="0" applyFont="1" applyBorder="1" applyAlignment="1" applyProtection="1">
      <alignment horizontal="left"/>
      <protection locked="0"/>
    </xf>
    <xf numFmtId="0" fontId="23" fillId="34" borderId="98" xfId="0" applyFont="1" applyFill="1" applyBorder="1" applyAlignment="1" applyProtection="1"/>
    <xf numFmtId="0" fontId="121" fillId="34" borderId="0" xfId="0" applyFont="1" applyFill="1" applyAlignment="1">
      <alignment horizontal="center"/>
    </xf>
    <xf numFmtId="0" fontId="66" fillId="34" borderId="308" xfId="0" applyFont="1" applyFill="1" applyBorder="1" applyAlignment="1" applyProtection="1">
      <alignment horizontal="center" vertical="center"/>
    </xf>
    <xf numFmtId="0" fontId="0" fillId="34" borderId="59" xfId="0" applyFill="1" applyBorder="1" applyAlignment="1" applyProtection="1">
      <alignment horizontal="center" vertical="center"/>
    </xf>
    <xf numFmtId="0" fontId="0" fillId="0" borderId="500" xfId="0" applyBorder="1" applyAlignment="1" applyProtection="1">
      <alignment horizontal="center"/>
    </xf>
    <xf numFmtId="0" fontId="74" fillId="34" borderId="60" xfId="0" applyFont="1" applyFill="1" applyBorder="1" applyAlignment="1">
      <alignment horizontal="left"/>
    </xf>
    <xf numFmtId="0" fontId="0" fillId="0" borderId="494" xfId="0" applyBorder="1" applyAlignment="1"/>
    <xf numFmtId="0" fontId="82" fillId="0" borderId="498" xfId="0" applyFont="1" applyFill="1" applyBorder="1" applyAlignment="1" applyProtection="1">
      <alignment horizontal="center"/>
      <protection locked="0"/>
    </xf>
    <xf numFmtId="0" fontId="15" fillId="0" borderId="58" xfId="0" applyFont="1" applyFill="1" applyBorder="1" applyAlignment="1" applyProtection="1">
      <alignment horizontal="center"/>
      <protection locked="0"/>
    </xf>
    <xf numFmtId="0" fontId="0" fillId="0" borderId="499" xfId="0" applyBorder="1" applyAlignment="1" applyProtection="1">
      <protection locked="0"/>
    </xf>
    <xf numFmtId="0" fontId="62" fillId="0" borderId="443" xfId="0" applyFont="1" applyFill="1" applyBorder="1" applyAlignment="1" applyProtection="1">
      <alignment horizontal="center"/>
      <protection locked="0"/>
    </xf>
    <xf numFmtId="0" fontId="62" fillId="0" borderId="426" xfId="0" applyFont="1" applyFill="1" applyBorder="1" applyAlignment="1" applyProtection="1">
      <alignment horizontal="center"/>
      <protection locked="0"/>
    </xf>
    <xf numFmtId="0" fontId="0" fillId="0" borderId="444" xfId="0" applyBorder="1" applyAlignment="1" applyProtection="1">
      <alignment horizontal="center"/>
      <protection locked="0"/>
    </xf>
    <xf numFmtId="0" fontId="66" fillId="34" borderId="339" xfId="0" applyFont="1" applyFill="1" applyBorder="1" applyAlignment="1" applyProtection="1">
      <alignment horizontal="left" vertical="center" wrapText="1"/>
    </xf>
    <xf numFmtId="0" fontId="0" fillId="34" borderId="60" xfId="0" applyFill="1" applyBorder="1" applyAlignment="1" applyProtection="1">
      <alignment horizontal="left" wrapText="1"/>
    </xf>
    <xf numFmtId="0" fontId="0" fillId="34" borderId="494" xfId="0" applyFill="1" applyBorder="1" applyAlignment="1" applyProtection="1">
      <alignment horizontal="left" wrapText="1"/>
    </xf>
    <xf numFmtId="0" fontId="99" fillId="0" borderId="498" xfId="0" applyFont="1" applyFill="1" applyBorder="1" applyAlignment="1" applyProtection="1">
      <alignment horizontal="center"/>
      <protection locked="0"/>
    </xf>
    <xf numFmtId="0" fontId="104" fillId="0" borderId="58" xfId="0" applyFont="1" applyFill="1" applyBorder="1" applyAlignment="1" applyProtection="1">
      <alignment horizontal="center"/>
      <protection locked="0"/>
    </xf>
    <xf numFmtId="0" fontId="104" fillId="0" borderId="499" xfId="0" applyFont="1" applyBorder="1" applyAlignment="1" applyProtection="1">
      <protection locked="0"/>
    </xf>
    <xf numFmtId="0" fontId="66" fillId="0" borderId="426" xfId="0" applyFont="1" applyFill="1" applyBorder="1" applyAlignment="1" applyProtection="1">
      <alignment horizontal="center"/>
      <protection locked="0"/>
    </xf>
    <xf numFmtId="0" fontId="73" fillId="0" borderId="426" xfId="0" applyFont="1" applyBorder="1" applyAlignment="1" applyProtection="1">
      <alignment horizontal="center"/>
      <protection locked="0"/>
    </xf>
    <xf numFmtId="0" fontId="73" fillId="0" borderId="444" xfId="0" applyFont="1" applyBorder="1" applyAlignment="1" applyProtection="1">
      <alignment horizontal="center"/>
      <protection locked="0"/>
    </xf>
    <xf numFmtId="0" fontId="23" fillId="0" borderId="444" xfId="0" applyFont="1" applyFill="1" applyBorder="1" applyAlignment="1" applyProtection="1">
      <protection locked="0"/>
    </xf>
    <xf numFmtId="0" fontId="74" fillId="0" borderId="339" xfId="0" applyFont="1" applyFill="1" applyBorder="1" applyAlignment="1" applyProtection="1">
      <alignment horizontal="center" vertical="top"/>
      <protection locked="0"/>
    </xf>
    <xf numFmtId="0" fontId="19" fillId="0" borderId="494" xfId="0" applyFont="1" applyFill="1" applyBorder="1" applyAlignment="1" applyProtection="1">
      <alignment horizontal="center" vertical="top"/>
      <protection locked="0"/>
    </xf>
    <xf numFmtId="0" fontId="23" fillId="34" borderId="307" xfId="0" applyFont="1" applyFill="1" applyBorder="1" applyAlignment="1" applyProtection="1"/>
    <xf numFmtId="0" fontId="82" fillId="0" borderId="337" xfId="0" applyFont="1" applyFill="1" applyBorder="1" applyAlignment="1" applyProtection="1">
      <alignment horizontal="center"/>
      <protection locked="0"/>
    </xf>
    <xf numFmtId="0" fontId="82" fillId="0" borderId="338" xfId="0" applyFont="1" applyBorder="1" applyAlignment="1" applyProtection="1">
      <alignment horizontal="center"/>
      <protection locked="0"/>
    </xf>
    <xf numFmtId="0" fontId="0" fillId="0" borderId="307" xfId="0" applyFont="1" applyBorder="1" applyAlignment="1"/>
    <xf numFmtId="0" fontId="62" fillId="34" borderId="0" xfId="0" applyFont="1" applyFill="1" applyBorder="1" applyAlignment="1" applyProtection="1"/>
    <xf numFmtId="0" fontId="0" fillId="0" borderId="0" xfId="0" applyFont="1" applyBorder="1" applyAlignment="1"/>
    <xf numFmtId="0" fontId="80" fillId="34" borderId="0" xfId="0" applyFont="1" applyFill="1" applyBorder="1" applyAlignment="1" applyProtection="1"/>
    <xf numFmtId="0" fontId="140" fillId="0" borderId="0" xfId="0" applyFont="1" applyAlignment="1"/>
    <xf numFmtId="0" fontId="66" fillId="34" borderId="307" xfId="0" applyFont="1" applyFill="1" applyBorder="1" applyAlignment="1" applyProtection="1"/>
    <xf numFmtId="0" fontId="0" fillId="34" borderId="0" xfId="0" applyFont="1" applyFill="1" applyAlignment="1" applyProtection="1">
      <alignment horizontal="center"/>
    </xf>
    <xf numFmtId="0" fontId="0" fillId="34" borderId="0" xfId="0" applyFont="1" applyFill="1" applyAlignment="1"/>
    <xf numFmtId="0" fontId="66" fillId="0" borderId="339" xfId="0" applyFont="1" applyFill="1" applyBorder="1" applyAlignment="1" applyProtection="1">
      <alignment horizontal="left"/>
      <protection locked="0"/>
    </xf>
    <xf numFmtId="0" fontId="23" fillId="0" borderId="340" xfId="0" applyFont="1" applyBorder="1" applyAlignment="1" applyProtection="1">
      <protection locked="0"/>
    </xf>
    <xf numFmtId="0" fontId="82" fillId="0" borderId="244" xfId="0" applyFont="1" applyBorder="1" applyAlignment="1" applyProtection="1">
      <alignment horizontal="center"/>
      <protection locked="0"/>
    </xf>
    <xf numFmtId="0" fontId="0" fillId="0" borderId="338" xfId="0" applyBorder="1" applyAlignment="1" applyProtection="1">
      <protection locked="0"/>
    </xf>
    <xf numFmtId="0" fontId="23" fillId="0" borderId="426" xfId="0" applyFont="1" applyFill="1" applyBorder="1" applyAlignment="1" applyProtection="1">
      <protection locked="0"/>
    </xf>
    <xf numFmtId="0" fontId="99" fillId="0" borderId="339" xfId="0" applyFont="1" applyFill="1" applyBorder="1" applyAlignment="1" applyProtection="1">
      <alignment horizontal="center"/>
      <protection locked="0"/>
    </xf>
    <xf numFmtId="0" fontId="104" fillId="0" borderId="253" xfId="0" applyFont="1" applyFill="1" applyBorder="1" applyAlignment="1" applyProtection="1">
      <alignment horizontal="center"/>
      <protection locked="0"/>
    </xf>
    <xf numFmtId="0" fontId="15" fillId="0" borderId="340" xfId="0" applyFont="1" applyBorder="1" applyAlignment="1" applyProtection="1">
      <protection locked="0"/>
    </xf>
    <xf numFmtId="0" fontId="66" fillId="0" borderId="426" xfId="0" applyFont="1" applyBorder="1" applyAlignment="1" applyProtection="1">
      <alignment horizontal="center"/>
      <protection locked="0"/>
    </xf>
    <xf numFmtId="0" fontId="66" fillId="0" borderId="444" xfId="0" applyFont="1" applyBorder="1" applyAlignment="1" applyProtection="1">
      <alignment horizontal="center"/>
      <protection locked="0"/>
    </xf>
    <xf numFmtId="0" fontId="62" fillId="0" borderId="443" xfId="0" applyFont="1" applyBorder="1" applyAlignment="1" applyProtection="1">
      <alignment horizontal="center"/>
      <protection locked="0"/>
    </xf>
    <xf numFmtId="0" fontId="62" fillId="0" borderId="444" xfId="0" applyFont="1" applyBorder="1" applyAlignment="1" applyProtection="1">
      <alignment horizontal="center"/>
      <protection locked="0"/>
    </xf>
    <xf numFmtId="0" fontId="62" fillId="0" borderId="426" xfId="0" applyFont="1" applyBorder="1" applyAlignment="1" applyProtection="1">
      <alignment horizontal="center"/>
      <protection locked="0"/>
    </xf>
    <xf numFmtId="0" fontId="82" fillId="0" borderId="338" xfId="0" applyFont="1" applyFill="1" applyBorder="1" applyAlignment="1" applyProtection="1">
      <alignment horizontal="center"/>
      <protection locked="0"/>
    </xf>
    <xf numFmtId="0" fontId="66" fillId="34" borderId="0" xfId="0" applyFont="1" applyFill="1" applyBorder="1" applyAlignment="1" applyProtection="1">
      <alignment horizontal="center"/>
    </xf>
    <xf numFmtId="0" fontId="66" fillId="34" borderId="0" xfId="0" applyFont="1" applyFill="1" applyBorder="1" applyAlignment="1"/>
    <xf numFmtId="0" fontId="15" fillId="0" borderId="338" xfId="0" applyFont="1" applyFill="1" applyBorder="1" applyAlignment="1" applyProtection="1">
      <alignment horizontal="center"/>
      <protection locked="0"/>
    </xf>
    <xf numFmtId="0" fontId="74" fillId="0" borderId="239" xfId="0" applyNumberFormat="1" applyFont="1" applyFill="1" applyBorder="1" applyAlignment="1" applyProtection="1">
      <protection locked="0"/>
    </xf>
    <xf numFmtId="0" fontId="0" fillId="0" borderId="239" xfId="0" applyBorder="1" applyAlignment="1"/>
    <xf numFmtId="0" fontId="0" fillId="0" borderId="239" xfId="0" applyBorder="1" applyAlignment="1" applyProtection="1">
      <protection locked="0"/>
    </xf>
    <xf numFmtId="0" fontId="74" fillId="34" borderId="153" xfId="0" applyNumberFormat="1" applyFont="1" applyFill="1" applyBorder="1" applyAlignment="1" applyProtection="1">
      <alignment horizontal="center"/>
    </xf>
    <xf numFmtId="0" fontId="66" fillId="34" borderId="0" xfId="0" applyNumberFormat="1" applyFont="1" applyFill="1" applyAlignment="1" applyProtection="1">
      <alignment horizontal="center"/>
    </xf>
    <xf numFmtId="0" fontId="96" fillId="34" borderId="0" xfId="180" applyNumberFormat="1" applyFont="1" applyFill="1" applyAlignment="1" applyProtection="1">
      <alignment wrapText="1"/>
    </xf>
    <xf numFmtId="0" fontId="87" fillId="34" borderId="0" xfId="0" applyNumberFormat="1" applyFont="1" applyFill="1" applyAlignment="1" applyProtection="1">
      <alignment wrapText="1"/>
    </xf>
    <xf numFmtId="0" fontId="74" fillId="34" borderId="98" xfId="180" applyNumberFormat="1" applyFont="1" applyFill="1" applyBorder="1" applyAlignment="1" applyProtection="1">
      <alignment horizontal="center"/>
      <protection locked="0"/>
    </xf>
    <xf numFmtId="0" fontId="0" fillId="34" borderId="239" xfId="0" applyFill="1" applyBorder="1" applyAlignment="1">
      <alignment horizontal="center"/>
    </xf>
    <xf numFmtId="0" fontId="66" fillId="34" borderId="241" xfId="180" applyNumberFormat="1" applyFont="1" applyFill="1" applyBorder="1" applyAlignment="1" applyProtection="1"/>
    <xf numFmtId="0" fontId="23" fillId="34" borderId="241" xfId="0" applyFont="1" applyFill="1" applyBorder="1" applyAlignment="1" applyProtection="1"/>
    <xf numFmtId="0" fontId="66" fillId="34" borderId="417" xfId="180" applyNumberFormat="1" applyFont="1" applyFill="1" applyBorder="1" applyAlignment="1" applyProtection="1"/>
    <xf numFmtId="0" fontId="0" fillId="0" borderId="417" xfId="0" applyBorder="1" applyAlignment="1"/>
    <xf numFmtId="0" fontId="74" fillId="34" borderId="243" xfId="180" applyNumberFormat="1" applyFont="1" applyFill="1" applyBorder="1" applyAlignment="1" applyProtection="1"/>
    <xf numFmtId="0" fontId="0" fillId="34" borderId="243" xfId="0" applyFill="1" applyBorder="1" applyAlignment="1" applyProtection="1"/>
    <xf numFmtId="0" fontId="66" fillId="0" borderId="415" xfId="180" applyNumberFormat="1" applyFont="1" applyFill="1" applyBorder="1" applyAlignment="1" applyProtection="1">
      <alignment horizontal="center"/>
      <protection locked="0"/>
    </xf>
    <xf numFmtId="0" fontId="23" fillId="0" borderId="415" xfId="0" applyFont="1" applyBorder="1" applyAlignment="1" applyProtection="1">
      <alignment horizontal="center"/>
      <protection locked="0"/>
    </xf>
    <xf numFmtId="0" fontId="74" fillId="0" borderId="242" xfId="180" applyNumberFormat="1" applyFont="1" applyFill="1" applyBorder="1" applyAlignment="1" applyProtection="1">
      <protection locked="0"/>
    </xf>
    <xf numFmtId="0" fontId="0" fillId="0" borderId="242" xfId="0" applyBorder="1" applyAlignment="1"/>
    <xf numFmtId="0" fontId="74" fillId="0" borderId="239" xfId="180" applyNumberFormat="1" applyFont="1" applyFill="1" applyBorder="1" applyAlignment="1" applyProtection="1">
      <protection locked="0"/>
    </xf>
    <xf numFmtId="0" fontId="74" fillId="0" borderId="445" xfId="180" applyNumberFormat="1" applyFont="1" applyFill="1" applyBorder="1" applyAlignment="1" applyProtection="1">
      <protection locked="0"/>
    </xf>
    <xf numFmtId="0" fontId="0" fillId="0" borderId="445" xfId="0" applyBorder="1" applyAlignment="1"/>
    <xf numFmtId="0" fontId="74" fillId="0" borderId="418" xfId="180" applyNumberFormat="1" applyFont="1" applyFill="1" applyBorder="1" applyAlignment="1" applyProtection="1">
      <protection locked="0"/>
    </xf>
    <xf numFmtId="0" fontId="0" fillId="0" borderId="418" xfId="0" applyBorder="1" applyAlignment="1"/>
    <xf numFmtId="0" fontId="74" fillId="0" borderId="239" xfId="13" quotePrefix="1" applyFont="1" applyFill="1" applyBorder="1" applyAlignment="1" applyProtection="1">
      <alignment horizontal="center"/>
      <protection locked="0"/>
    </xf>
    <xf numFmtId="0" fontId="74" fillId="0" borderId="239" xfId="13" applyFont="1" applyFill="1" applyBorder="1" applyAlignment="1" applyProtection="1">
      <protection locked="0"/>
    </xf>
    <xf numFmtId="0" fontId="74" fillId="0" borderId="239" xfId="0" quotePrefix="1" applyFont="1" applyFill="1" applyBorder="1" applyAlignment="1" applyProtection="1">
      <alignment horizontal="center"/>
      <protection locked="0"/>
    </xf>
    <xf numFmtId="0" fontId="74" fillId="0" borderId="239" xfId="0" applyFont="1" applyBorder="1" applyAlignment="1" applyProtection="1">
      <protection locked="0"/>
    </xf>
    <xf numFmtId="0" fontId="73" fillId="34" borderId="0" xfId="0" applyFont="1" applyFill="1" applyAlignment="1">
      <alignment horizontal="center"/>
    </xf>
    <xf numFmtId="0" fontId="74" fillId="0" borderId="61" xfId="13" applyFont="1" applyFill="1" applyBorder="1" applyAlignment="1" applyProtection="1">
      <protection locked="0"/>
    </xf>
    <xf numFmtId="0" fontId="0" fillId="0" borderId="61" xfId="0" applyBorder="1" applyAlignment="1"/>
    <xf numFmtId="0" fontId="71" fillId="34" borderId="0" xfId="179" applyFill="1" applyAlignment="1">
      <alignment horizontal="center"/>
    </xf>
    <xf numFmtId="0" fontId="46" fillId="34" borderId="0" xfId="0" applyFont="1" applyFill="1" applyAlignment="1" applyProtection="1">
      <alignment horizontal="left"/>
    </xf>
    <xf numFmtId="0" fontId="46" fillId="34" borderId="0" xfId="0" applyFont="1" applyFill="1" applyAlignment="1" applyProtection="1">
      <alignment horizontal="center"/>
    </xf>
    <xf numFmtId="0" fontId="74" fillId="0" borderId="61" xfId="0" applyFont="1" applyFill="1" applyBorder="1" applyAlignment="1" applyProtection="1">
      <protection locked="0"/>
    </xf>
    <xf numFmtId="0" fontId="74" fillId="0" borderId="239" xfId="0" applyFont="1" applyFill="1" applyBorder="1" applyAlignment="1" applyProtection="1">
      <protection locked="0"/>
    </xf>
    <xf numFmtId="0" fontId="66" fillId="34" borderId="0" xfId="0" applyFont="1" applyFill="1" applyBorder="1" applyAlignment="1" applyProtection="1">
      <alignment horizontal="left"/>
    </xf>
    <xf numFmtId="49" fontId="71" fillId="34" borderId="0" xfId="179" applyNumberFormat="1" applyFill="1" applyAlignment="1" applyProtection="1">
      <alignment horizontal="center"/>
    </xf>
    <xf numFmtId="0" fontId="74" fillId="34" borderId="0" xfId="0" applyFont="1" applyFill="1" applyAlignment="1" applyProtection="1">
      <alignment horizontal="left"/>
    </xf>
    <xf numFmtId="0" fontId="66" fillId="34" borderId="205" xfId="0" applyFont="1" applyFill="1" applyBorder="1" applyAlignment="1" applyProtection="1"/>
    <xf numFmtId="0" fontId="23" fillId="34" borderId="100" xfId="0" applyFont="1" applyFill="1" applyBorder="1" applyAlignment="1" applyProtection="1"/>
    <xf numFmtId="0" fontId="66" fillId="34" borderId="0" xfId="0" applyFont="1" applyFill="1" applyAlignment="1" applyProtection="1">
      <alignment wrapText="1"/>
    </xf>
    <xf numFmtId="0" fontId="0" fillId="34" borderId="0" xfId="0" applyFill="1" applyAlignment="1"/>
    <xf numFmtId="0" fontId="74" fillId="34" borderId="314" xfId="0" applyFont="1" applyFill="1" applyBorder="1" applyAlignment="1" applyProtection="1"/>
    <xf numFmtId="0" fontId="0" fillId="34" borderId="351" xfId="0" applyFont="1" applyFill="1" applyBorder="1" applyAlignment="1" applyProtection="1"/>
    <xf numFmtId="0" fontId="0" fillId="34" borderId="357" xfId="0" applyFont="1" applyFill="1" applyBorder="1" applyAlignment="1" applyProtection="1"/>
    <xf numFmtId="0" fontId="0" fillId="34" borderId="342" xfId="0" applyFont="1" applyFill="1" applyBorder="1" applyAlignment="1" applyProtection="1"/>
    <xf numFmtId="0" fontId="74" fillId="34" borderId="205" xfId="0" applyFont="1" applyFill="1" applyBorder="1" applyAlignment="1" applyProtection="1"/>
    <xf numFmtId="0" fontId="0" fillId="34" borderId="98" xfId="0" applyFill="1" applyBorder="1" applyAlignment="1" applyProtection="1"/>
    <xf numFmtId="0" fontId="0" fillId="34" borderId="100" xfId="0" applyFill="1" applyBorder="1" applyAlignment="1" applyProtection="1"/>
    <xf numFmtId="0" fontId="74" fillId="34" borderId="366" xfId="0" applyFont="1" applyFill="1" applyBorder="1" applyAlignment="1" applyProtection="1">
      <alignment horizontal="left"/>
    </xf>
    <xf numFmtId="0" fontId="74" fillId="34" borderId="367" xfId="0" applyFont="1" applyFill="1" applyBorder="1" applyAlignment="1" applyProtection="1">
      <alignment horizontal="left"/>
    </xf>
    <xf numFmtId="0" fontId="66" fillId="34" borderId="0" xfId="0" applyFont="1" applyFill="1" applyAlignment="1" applyProtection="1">
      <alignment horizontal="left" wrapText="1"/>
    </xf>
    <xf numFmtId="0" fontId="71" fillId="34" borderId="0" xfId="179" applyFill="1" applyAlignment="1" applyProtection="1"/>
    <xf numFmtId="0" fontId="66" fillId="34" borderId="375" xfId="0" applyFont="1" applyFill="1" applyBorder="1" applyAlignment="1" applyProtection="1">
      <alignment horizontal="left"/>
    </xf>
    <xf numFmtId="0" fontId="66" fillId="34" borderId="376" xfId="0" applyFont="1" applyFill="1" applyBorder="1" applyAlignment="1" applyProtection="1">
      <alignment horizontal="left"/>
    </xf>
    <xf numFmtId="0" fontId="74" fillId="34" borderId="344" xfId="0" applyFont="1" applyFill="1" applyBorder="1" applyAlignment="1" applyProtection="1"/>
    <xf numFmtId="0" fontId="0" fillId="34" borderId="357" xfId="0" applyFill="1" applyBorder="1" applyAlignment="1" applyProtection="1"/>
    <xf numFmtId="0" fontId="0" fillId="34" borderId="342" xfId="0" applyFill="1" applyBorder="1" applyAlignment="1" applyProtection="1"/>
    <xf numFmtId="0" fontId="74" fillId="34" borderId="0" xfId="0" applyFont="1" applyFill="1" applyAlignment="1" applyProtection="1">
      <alignment horizontal="left" vertical="top" wrapText="1"/>
    </xf>
    <xf numFmtId="0" fontId="66" fillId="34" borderId="98" xfId="0" applyFont="1" applyFill="1" applyBorder="1" applyAlignment="1" applyProtection="1">
      <alignment horizontal="center"/>
    </xf>
    <xf numFmtId="0" fontId="74" fillId="34" borderId="0" xfId="0" applyFont="1" applyFill="1" applyAlignment="1" applyProtection="1">
      <alignment horizontal="left" wrapText="1"/>
    </xf>
    <xf numFmtId="0" fontId="74" fillId="34" borderId="98" xfId="0" applyFont="1" applyFill="1" applyBorder="1" applyAlignment="1" applyProtection="1">
      <alignment horizontal="left"/>
    </xf>
    <xf numFmtId="0" fontId="74" fillId="34" borderId="0" xfId="0" applyFont="1" applyFill="1" applyBorder="1" applyAlignment="1" applyProtection="1">
      <alignment horizontal="left"/>
    </xf>
    <xf numFmtId="0" fontId="74" fillId="34" borderId="98" xfId="0" applyFont="1" applyFill="1" applyBorder="1" applyAlignment="1" applyProtection="1">
      <alignment horizontal="left" wrapText="1"/>
    </xf>
    <xf numFmtId="0" fontId="74" fillId="34" borderId="0" xfId="0" applyFont="1" applyFill="1" applyBorder="1" applyAlignment="1" applyProtection="1">
      <alignment horizontal="left" wrapText="1"/>
    </xf>
    <xf numFmtId="0" fontId="74" fillId="0" borderId="428" xfId="0" applyFont="1" applyFill="1" applyBorder="1" applyAlignment="1" applyProtection="1">
      <alignment horizontal="left" wrapText="1"/>
      <protection locked="0"/>
    </xf>
    <xf numFmtId="0" fontId="0" fillId="0" borderId="418" xfId="0" applyBorder="1" applyAlignment="1">
      <alignment horizontal="left" wrapText="1"/>
    </xf>
    <xf numFmtId="0" fontId="0" fillId="0" borderId="447" xfId="0" applyBorder="1" applyAlignment="1">
      <alignment horizontal="left" wrapText="1"/>
    </xf>
    <xf numFmtId="180" fontId="74" fillId="0" borderId="241" xfId="0" applyNumberFormat="1" applyFont="1" applyFill="1" applyBorder="1" applyAlignment="1" applyProtection="1">
      <alignment horizontal="center"/>
      <protection locked="0"/>
    </xf>
    <xf numFmtId="0" fontId="74" fillId="34" borderId="0" xfId="0" applyFont="1" applyFill="1" applyBorder="1" applyAlignment="1" applyProtection="1">
      <alignment horizontal="left" vertical="top" wrapText="1"/>
    </xf>
    <xf numFmtId="49" fontId="71" fillId="34" borderId="0" xfId="179" quotePrefix="1" applyNumberFormat="1" applyFill="1" applyAlignment="1" applyProtection="1">
      <alignment horizontal="center"/>
    </xf>
    <xf numFmtId="0" fontId="74" fillId="34" borderId="0" xfId="0" quotePrefix="1" applyFont="1" applyFill="1" applyAlignment="1" applyProtection="1">
      <alignment horizontal="center"/>
    </xf>
    <xf numFmtId="0" fontId="74" fillId="0" borderId="135" xfId="0" applyFont="1" applyFill="1" applyBorder="1" applyAlignment="1" applyProtection="1">
      <alignment horizontal="left"/>
      <protection locked="0"/>
    </xf>
    <xf numFmtId="0" fontId="74" fillId="34" borderId="136" xfId="0" quotePrefix="1" applyFont="1" applyFill="1" applyBorder="1" applyAlignment="1" applyProtection="1">
      <alignment horizontal="center"/>
    </xf>
    <xf numFmtId="0" fontId="74" fillId="34" borderId="0" xfId="0" applyFont="1" applyFill="1" applyBorder="1" applyAlignment="1" applyProtection="1">
      <alignment horizontal="center"/>
    </xf>
    <xf numFmtId="0" fontId="74" fillId="0" borderId="428" xfId="0" applyFont="1" applyBorder="1" applyAlignment="1" applyProtection="1">
      <alignment horizontal="left"/>
      <protection locked="0"/>
    </xf>
    <xf numFmtId="0" fontId="74" fillId="0" borderId="418" xfId="0" applyFont="1" applyBorder="1" applyAlignment="1" applyProtection="1">
      <alignment horizontal="left"/>
      <protection locked="0"/>
    </xf>
    <xf numFmtId="0" fontId="74" fillId="0" borderId="411" xfId="0" applyFont="1" applyBorder="1" applyAlignment="1" applyProtection="1">
      <alignment horizontal="left"/>
      <protection locked="0"/>
    </xf>
    <xf numFmtId="0" fontId="74" fillId="0" borderId="383" xfId="0" quotePrefix="1" applyFont="1" applyBorder="1" applyAlignment="1" applyProtection="1">
      <alignment horizontal="left"/>
      <protection locked="0"/>
    </xf>
    <xf numFmtId="0" fontId="74" fillId="0" borderId="98" xfId="0" quotePrefix="1" applyFont="1" applyBorder="1" applyAlignment="1" applyProtection="1">
      <alignment horizontal="left"/>
      <protection locked="0"/>
    </xf>
    <xf numFmtId="0" fontId="74" fillId="0" borderId="100" xfId="0" quotePrefix="1" applyFont="1" applyBorder="1" applyAlignment="1" applyProtection="1">
      <alignment horizontal="left"/>
      <protection locked="0"/>
    </xf>
    <xf numFmtId="0" fontId="71" fillId="34" borderId="0" xfId="179" applyFill="1" applyAlignment="1" applyProtection="1">
      <alignment horizontal="center"/>
    </xf>
    <xf numFmtId="0" fontId="46" fillId="34" borderId="0" xfId="0" applyFont="1" applyFill="1" applyAlignment="1" applyProtection="1">
      <alignment horizontal="left" wrapText="1"/>
    </xf>
    <xf numFmtId="0" fontId="66" fillId="34" borderId="428" xfId="0" applyFont="1" applyFill="1" applyBorder="1" applyAlignment="1" applyProtection="1">
      <alignment horizontal="center"/>
    </xf>
    <xf numFmtId="0" fontId="46" fillId="34" borderId="418" xfId="0" applyFont="1" applyFill="1" applyBorder="1" applyAlignment="1" applyProtection="1">
      <alignment horizontal="center"/>
    </xf>
    <xf numFmtId="0" fontId="46" fillId="34" borderId="411" xfId="0" applyFont="1" applyFill="1" applyBorder="1" applyAlignment="1" applyProtection="1"/>
    <xf numFmtId="0" fontId="94" fillId="34" borderId="0" xfId="0" applyFont="1" applyFill="1" applyAlignment="1" applyProtection="1">
      <alignment horizontal="center"/>
    </xf>
    <xf numFmtId="0" fontId="46" fillId="34" borderId="0" xfId="0" applyFont="1" applyFill="1" applyAlignment="1" applyProtection="1">
      <alignment horizontal="left" vertical="top" wrapText="1"/>
    </xf>
    <xf numFmtId="0" fontId="66" fillId="34" borderId="118" xfId="0" applyFont="1" applyFill="1" applyBorder="1" applyAlignment="1" applyProtection="1">
      <alignment horizontal="center"/>
    </xf>
    <xf numFmtId="0" fontId="46" fillId="34" borderId="119" xfId="0" applyFont="1" applyFill="1" applyBorder="1" applyAlignment="1" applyProtection="1">
      <alignment horizontal="center"/>
    </xf>
    <xf numFmtId="0" fontId="46" fillId="34" borderId="121" xfId="0" applyFont="1" applyFill="1" applyBorder="1" applyAlignment="1" applyProtection="1"/>
    <xf numFmtId="0" fontId="74" fillId="34" borderId="0" xfId="0" applyFont="1" applyFill="1" applyBorder="1" applyAlignment="1">
      <alignment horizontal="left"/>
    </xf>
    <xf numFmtId="0" fontId="74" fillId="34" borderId="0" xfId="0" applyFont="1" applyFill="1" applyAlignment="1">
      <alignment horizontal="left" vertical="top" wrapText="1"/>
    </xf>
    <xf numFmtId="0" fontId="74" fillId="34" borderId="0" xfId="0" quotePrefix="1" applyFont="1" applyFill="1" applyAlignment="1">
      <alignment horizontal="center"/>
    </xf>
    <xf numFmtId="0" fontId="74" fillId="34" borderId="0" xfId="0" quotePrefix="1" applyFont="1" applyFill="1" applyBorder="1" applyAlignment="1">
      <alignment horizontal="center"/>
    </xf>
    <xf numFmtId="0" fontId="74" fillId="34" borderId="0" xfId="0" applyFont="1" applyFill="1" applyBorder="1" applyAlignment="1">
      <alignment horizontal="left" wrapText="1"/>
    </xf>
    <xf numFmtId="0" fontId="74" fillId="34" borderId="98" xfId="0" applyFont="1" applyFill="1" applyBorder="1" applyAlignment="1">
      <alignment horizontal="left"/>
    </xf>
    <xf numFmtId="49" fontId="71" fillId="34" borderId="0" xfId="179" applyNumberFormat="1" applyFill="1" applyAlignment="1">
      <alignment horizontal="center"/>
    </xf>
    <xf numFmtId="0" fontId="94" fillId="34" borderId="0" xfId="0" applyFont="1" applyFill="1" applyAlignment="1">
      <alignment horizontal="center"/>
    </xf>
    <xf numFmtId="0" fontId="66" fillId="34" borderId="0" xfId="0" applyFont="1" applyFill="1" applyAlignment="1">
      <alignment horizontal="left"/>
    </xf>
    <xf numFmtId="170" fontId="66" fillId="0" borderId="119" xfId="177" applyNumberFormat="1" applyFont="1" applyFill="1" applyBorder="1" applyAlignment="1" applyProtection="1">
      <alignment horizontal="center" wrapText="1"/>
      <protection locked="0"/>
    </xf>
    <xf numFmtId="170" fontId="66" fillId="0" borderId="100" xfId="177" applyNumberFormat="1" applyFont="1" applyFill="1" applyBorder="1" applyAlignment="1" applyProtection="1">
      <alignment horizontal="center" wrapText="1"/>
      <protection locked="0"/>
    </xf>
    <xf numFmtId="0" fontId="66" fillId="34" borderId="118" xfId="0" applyFont="1" applyFill="1" applyBorder="1" applyAlignment="1" applyProtection="1">
      <alignment horizontal="left" wrapText="1"/>
    </xf>
    <xf numFmtId="0" fontId="74" fillId="34" borderId="121" xfId="0" applyFont="1" applyFill="1" applyBorder="1" applyAlignment="1" applyProtection="1">
      <alignment horizontal="left" wrapText="1"/>
    </xf>
    <xf numFmtId="0" fontId="62" fillId="34" borderId="222" xfId="0" quotePrefix="1" applyFont="1" applyFill="1" applyBorder="1" applyAlignment="1" applyProtection="1">
      <alignment horizontal="center" vertical="top"/>
    </xf>
    <xf numFmtId="0" fontId="0" fillId="0" borderId="221" xfId="0" applyBorder="1" applyAlignment="1" applyProtection="1"/>
    <xf numFmtId="49" fontId="66" fillId="34" borderId="0" xfId="0" applyNumberFormat="1" applyFont="1" applyFill="1" applyAlignment="1" applyProtection="1">
      <alignment horizontal="center"/>
    </xf>
    <xf numFmtId="0" fontId="74" fillId="34" borderId="0" xfId="0" applyFont="1" applyFill="1" applyAlignment="1" applyProtection="1"/>
    <xf numFmtId="0" fontId="74" fillId="34" borderId="98" xfId="0" applyFont="1" applyFill="1" applyBorder="1" applyAlignment="1" applyProtection="1">
      <alignment horizontal="left" vertical="top" wrapText="1"/>
    </xf>
    <xf numFmtId="0" fontId="74" fillId="0" borderId="344" xfId="0" applyFont="1" applyBorder="1" applyAlignment="1" applyProtection="1">
      <alignment horizontal="left" vertical="top" wrapText="1"/>
      <protection locked="0"/>
    </xf>
    <xf numFmtId="0" fontId="74" fillId="0" borderId="357" xfId="0" applyFont="1" applyBorder="1" applyAlignment="1" applyProtection="1">
      <alignment horizontal="left" vertical="top" wrapText="1"/>
      <protection locked="0"/>
    </xf>
    <xf numFmtId="0" fontId="74" fillId="0" borderId="342" xfId="0" applyFont="1" applyBorder="1" applyAlignment="1" applyProtection="1">
      <alignment horizontal="left" vertical="top" wrapText="1"/>
      <protection locked="0"/>
    </xf>
    <xf numFmtId="0" fontId="74" fillId="34" borderId="0" xfId="0" applyFont="1" applyFill="1" applyAlignment="1" applyProtection="1">
      <alignment vertical="top"/>
    </xf>
    <xf numFmtId="0" fontId="74" fillId="0" borderId="344" xfId="0" applyFont="1" applyFill="1" applyBorder="1" applyAlignment="1" applyProtection="1">
      <alignment vertical="top" wrapText="1"/>
      <protection locked="0"/>
    </xf>
    <xf numFmtId="0" fontId="0" fillId="0" borderId="357" xfId="0" applyFill="1" applyBorder="1" applyAlignment="1" applyProtection="1">
      <alignment vertical="top" wrapText="1"/>
      <protection locked="0"/>
    </xf>
    <xf numFmtId="0" fontId="0" fillId="0" borderId="342" xfId="0" applyFill="1" applyBorder="1" applyAlignment="1" applyProtection="1">
      <alignment vertical="top" wrapText="1"/>
      <protection locked="0"/>
    </xf>
    <xf numFmtId="0" fontId="74" fillId="0" borderId="428" xfId="0" applyFont="1" applyBorder="1" applyAlignment="1" applyProtection="1">
      <alignment horizontal="left" wrapText="1"/>
      <protection locked="0"/>
    </xf>
    <xf numFmtId="49" fontId="66" fillId="34" borderId="0" xfId="0" applyNumberFormat="1" applyFont="1" applyFill="1" applyBorder="1" applyAlignment="1" applyProtection="1">
      <alignment horizontal="center"/>
    </xf>
    <xf numFmtId="0" fontId="66" fillId="34" borderId="0" xfId="0" applyFont="1" applyFill="1" applyAlignment="1" applyProtection="1">
      <alignment horizontal="right"/>
    </xf>
    <xf numFmtId="0" fontId="66" fillId="34" borderId="2" xfId="0" applyFont="1" applyFill="1" applyBorder="1" applyAlignment="1" applyProtection="1">
      <alignment horizontal="right"/>
    </xf>
    <xf numFmtId="0" fontId="83" fillId="34" borderId="0" xfId="70" applyFont="1" applyFill="1" applyAlignment="1">
      <alignment horizontal="center"/>
    </xf>
    <xf numFmtId="0" fontId="66" fillId="34" borderId="344" xfId="70" applyFont="1" applyFill="1" applyBorder="1" applyAlignment="1">
      <alignment horizontal="left" vertical="center"/>
    </xf>
    <xf numFmtId="0" fontId="66" fillId="34" borderId="318" xfId="70" applyFont="1" applyFill="1" applyBorder="1" applyAlignment="1">
      <alignment horizontal="left" vertical="center"/>
    </xf>
    <xf numFmtId="0" fontId="74" fillId="34" borderId="344" xfId="70" applyFont="1" applyFill="1" applyBorder="1" applyAlignment="1">
      <alignment horizontal="left"/>
    </xf>
    <xf numFmtId="0" fontId="74" fillId="34" borderId="318" xfId="70" applyFont="1" applyFill="1" applyBorder="1" applyAlignment="1">
      <alignment horizontal="left"/>
    </xf>
    <xf numFmtId="0" fontId="74" fillId="34" borderId="154" xfId="70" applyFont="1" applyFill="1" applyBorder="1" applyAlignment="1">
      <alignment horizontal="left" vertical="center" wrapText="1"/>
    </xf>
    <xf numFmtId="0" fontId="74" fillId="34" borderId="155" xfId="70" applyFont="1" applyFill="1" applyBorder="1" applyAlignment="1">
      <alignment horizontal="left" vertical="center" wrapText="1"/>
    </xf>
    <xf numFmtId="0" fontId="74" fillId="34" borderId="158" xfId="70" applyFont="1" applyFill="1" applyBorder="1" applyAlignment="1">
      <alignment horizontal="left" vertical="center" wrapText="1"/>
    </xf>
    <xf numFmtId="0" fontId="74" fillId="34" borderId="344" xfId="70" applyFont="1" applyFill="1" applyBorder="1" applyAlignment="1">
      <alignment horizontal="left" wrapText="1"/>
    </xf>
    <xf numFmtId="0" fontId="74" fillId="34" borderId="318" xfId="70" applyFont="1" applyFill="1" applyBorder="1" applyAlignment="1">
      <alignment horizontal="left" wrapText="1"/>
    </xf>
    <xf numFmtId="0" fontId="74" fillId="34" borderId="428" xfId="70" applyFont="1" applyFill="1" applyBorder="1" applyAlignment="1">
      <alignment horizontal="left" wrapText="1"/>
    </xf>
    <xf numFmtId="0" fontId="74" fillId="34" borderId="379" xfId="70" applyFont="1" applyFill="1" applyBorder="1" applyAlignment="1">
      <alignment horizontal="left" wrapText="1"/>
    </xf>
    <xf numFmtId="0" fontId="66" fillId="34" borderId="344" xfId="70" applyFont="1" applyFill="1" applyBorder="1" applyAlignment="1">
      <alignment horizontal="left" vertical="center" wrapText="1"/>
    </xf>
    <xf numFmtId="0" fontId="66" fillId="34" borderId="318" xfId="70" applyFont="1" applyFill="1" applyBorder="1" applyAlignment="1">
      <alignment horizontal="left" vertical="center" wrapText="1"/>
    </xf>
    <xf numFmtId="0" fontId="74" fillId="34" borderId="503" xfId="70" applyFont="1" applyFill="1" applyBorder="1" applyAlignment="1">
      <alignment horizontal="left" wrapText="1"/>
    </xf>
    <xf numFmtId="0" fontId="74" fillId="34" borderId="508" xfId="70" applyFont="1" applyFill="1" applyBorder="1" applyAlignment="1">
      <alignment horizontal="left" wrapText="1"/>
    </xf>
    <xf numFmtId="0" fontId="74" fillId="0" borderId="357" xfId="0" applyFont="1" applyBorder="1" applyAlignment="1" applyProtection="1">
      <alignment wrapText="1"/>
      <protection locked="0"/>
    </xf>
    <xf numFmtId="0" fontId="46" fillId="0" borderId="357" xfId="0" applyFont="1" applyBorder="1" applyAlignment="1">
      <alignment wrapText="1"/>
    </xf>
    <xf numFmtId="0" fontId="46" fillId="0" borderId="342" xfId="0" applyFont="1" applyBorder="1" applyAlignment="1">
      <alignment wrapText="1"/>
    </xf>
    <xf numFmtId="170" fontId="74" fillId="0" borderId="344" xfId="177" applyNumberFormat="1" applyFont="1" applyFill="1" applyBorder="1" applyAlignment="1" applyProtection="1">
      <protection locked="0"/>
    </xf>
    <xf numFmtId="0" fontId="46" fillId="0" borderId="342" xfId="0" applyFont="1" applyBorder="1" applyAlignment="1"/>
    <xf numFmtId="0" fontId="74" fillId="0" borderId="244" xfId="0" applyFont="1" applyBorder="1" applyAlignment="1" applyProtection="1">
      <alignment wrapText="1"/>
      <protection locked="0"/>
    </xf>
    <xf numFmtId="0" fontId="46" fillId="0" borderId="244" xfId="0" applyFont="1" applyBorder="1" applyAlignment="1">
      <alignment wrapText="1"/>
    </xf>
    <xf numFmtId="0" fontId="46" fillId="0" borderId="267" xfId="0" applyFont="1" applyBorder="1" applyAlignment="1">
      <alignment wrapText="1"/>
    </xf>
    <xf numFmtId="0" fontId="46" fillId="0" borderId="357" xfId="0" applyFont="1" applyBorder="1" applyAlignment="1"/>
    <xf numFmtId="44" fontId="66" fillId="34" borderId="148" xfId="215" applyFont="1" applyFill="1" applyBorder="1" applyAlignment="1" applyProtection="1">
      <alignment horizontal="center" wrapText="1"/>
    </xf>
    <xf numFmtId="0" fontId="46" fillId="0" borderId="152" xfId="0" applyFont="1" applyBorder="1" applyAlignment="1" applyProtection="1">
      <alignment horizontal="center" wrapText="1"/>
    </xf>
    <xf numFmtId="0" fontId="66" fillId="34" borderId="148" xfId="0" applyFont="1" applyFill="1" applyBorder="1" applyAlignment="1" applyProtection="1">
      <alignment horizontal="center" wrapText="1"/>
    </xf>
    <xf numFmtId="0" fontId="66" fillId="34" borderId="121" xfId="0" applyFont="1" applyFill="1" applyBorder="1" applyAlignment="1" applyProtection="1">
      <alignment horizontal="center" wrapText="1"/>
    </xf>
    <xf numFmtId="0" fontId="74" fillId="34" borderId="148" xfId="0" quotePrefix="1" applyFont="1" applyFill="1" applyBorder="1" applyAlignment="1" applyProtection="1">
      <alignment horizontal="center" wrapText="1"/>
    </xf>
    <xf numFmtId="0" fontId="74" fillId="34" borderId="121" xfId="0" quotePrefix="1" applyFont="1" applyFill="1" applyBorder="1" applyAlignment="1" applyProtection="1">
      <alignment horizontal="center" wrapText="1"/>
    </xf>
    <xf numFmtId="0" fontId="66" fillId="34" borderId="150" xfId="0" applyFont="1" applyFill="1" applyBorder="1" applyAlignment="1" applyProtection="1">
      <alignment horizontal="center" wrapText="1"/>
    </xf>
    <xf numFmtId="0" fontId="66" fillId="34" borderId="147" xfId="0" applyFont="1" applyFill="1" applyBorder="1" applyAlignment="1" applyProtection="1">
      <alignment horizontal="center" wrapText="1"/>
    </xf>
    <xf numFmtId="0" fontId="66" fillId="34" borderId="150" xfId="0" applyFont="1" applyFill="1" applyBorder="1" applyAlignment="1" applyProtection="1">
      <alignment horizontal="center"/>
    </xf>
    <xf numFmtId="0" fontId="66" fillId="34" borderId="147" xfId="0" applyFont="1" applyFill="1" applyBorder="1" applyAlignment="1" applyProtection="1">
      <alignment horizontal="center"/>
    </xf>
    <xf numFmtId="0" fontId="24" fillId="34" borderId="428" xfId="0" applyFont="1" applyFill="1" applyBorder="1" applyAlignment="1" applyProtection="1"/>
    <xf numFmtId="0" fontId="0" fillId="34" borderId="411" xfId="0" applyFill="1" applyBorder="1" applyAlignment="1" applyProtection="1"/>
    <xf numFmtId="0" fontId="25" fillId="0" borderId="428" xfId="0" applyFont="1" applyFill="1" applyBorder="1" applyAlignment="1" applyProtection="1">
      <alignment horizontal="center"/>
      <protection locked="0"/>
    </xf>
    <xf numFmtId="0" fontId="25" fillId="0" borderId="411" xfId="0" applyFont="1" applyFill="1" applyBorder="1" applyAlignment="1" applyProtection="1">
      <alignment horizontal="center"/>
      <protection locked="0"/>
    </xf>
    <xf numFmtId="0" fontId="94" fillId="34" borderId="0" xfId="0" applyFont="1" applyFill="1" applyBorder="1" applyAlignment="1" applyProtection="1">
      <alignment horizontal="center"/>
    </xf>
    <xf numFmtId="0" fontId="118" fillId="34" borderId="0" xfId="179" quotePrefix="1" applyFont="1" applyFill="1" applyAlignment="1" applyProtection="1">
      <alignment horizontal="center"/>
    </xf>
    <xf numFmtId="0" fontId="66" fillId="34" borderId="148" xfId="0" applyFont="1" applyFill="1" applyBorder="1" applyAlignment="1" applyProtection="1">
      <alignment horizontal="center"/>
    </xf>
    <xf numFmtId="0" fontId="66" fillId="34" borderId="121" xfId="0" applyFont="1" applyFill="1" applyBorder="1" applyAlignment="1" applyProtection="1">
      <alignment horizontal="center"/>
    </xf>
    <xf numFmtId="0" fontId="66" fillId="34" borderId="152" xfId="0" applyFont="1" applyFill="1" applyBorder="1" applyAlignment="1" applyProtection="1">
      <alignment horizontal="center"/>
    </xf>
    <xf numFmtId="0" fontId="74" fillId="34" borderId="98" xfId="0" applyFont="1" applyFill="1" applyBorder="1" applyAlignment="1" applyProtection="1">
      <alignment wrapText="1"/>
    </xf>
    <xf numFmtId="0" fontId="144" fillId="34" borderId="0" xfId="0" applyFont="1" applyFill="1" applyBorder="1" applyAlignment="1" applyProtection="1">
      <alignment wrapText="1"/>
    </xf>
    <xf numFmtId="0" fontId="74" fillId="34" borderId="0" xfId="0" applyFont="1" applyFill="1" applyBorder="1" applyAlignment="1" applyProtection="1">
      <alignment wrapText="1"/>
    </xf>
    <xf numFmtId="0" fontId="74" fillId="34" borderId="0" xfId="0" quotePrefix="1" applyFont="1" applyFill="1" applyBorder="1" applyAlignment="1" applyProtection="1">
      <alignment horizontal="left" wrapText="1"/>
    </xf>
    <xf numFmtId="3" fontId="66" fillId="34" borderId="118" xfId="0" quotePrefix="1" applyNumberFormat="1" applyFont="1" applyFill="1" applyBorder="1" applyAlignment="1" applyProtection="1">
      <alignment horizontal="center" vertical="center"/>
    </xf>
    <xf numFmtId="0" fontId="74" fillId="34" borderId="121" xfId="0" applyFont="1" applyFill="1" applyBorder="1" applyAlignment="1" applyProtection="1">
      <alignment horizontal="center"/>
    </xf>
    <xf numFmtId="0" fontId="66" fillId="34" borderId="0" xfId="0" applyFont="1" applyFill="1" applyAlignment="1" applyProtection="1"/>
    <xf numFmtId="0" fontId="71" fillId="34" borderId="0" xfId="179" quotePrefix="1" applyFill="1" applyAlignment="1" applyProtection="1">
      <alignment horizontal="center"/>
    </xf>
    <xf numFmtId="49" fontId="66" fillId="34" borderId="0" xfId="0" quotePrefix="1" applyNumberFormat="1" applyFont="1" applyFill="1" applyBorder="1" applyAlignment="1" applyProtection="1">
      <alignment horizontal="left" wrapText="1"/>
    </xf>
    <xf numFmtId="0" fontId="74" fillId="34" borderId="8" xfId="0" applyFont="1" applyFill="1" applyBorder="1" applyAlignment="1" applyProtection="1">
      <alignment horizontal="left" wrapText="1"/>
    </xf>
    <xf numFmtId="0" fontId="66" fillId="34" borderId="38" xfId="0" quotePrefix="1" applyFont="1" applyFill="1" applyBorder="1" applyAlignment="1" applyProtection="1">
      <alignment horizontal="left" wrapText="1"/>
    </xf>
    <xf numFmtId="0" fontId="66" fillId="34" borderId="11" xfId="0" quotePrefix="1" applyFont="1" applyFill="1" applyBorder="1" applyAlignment="1" applyProtection="1">
      <alignment horizontal="left" wrapText="1"/>
    </xf>
    <xf numFmtId="0" fontId="74" fillId="34" borderId="3" xfId="0" applyFont="1" applyFill="1" applyBorder="1" applyAlignment="1" applyProtection="1">
      <alignment horizontal="left" wrapText="1"/>
    </xf>
    <xf numFmtId="0" fontId="74" fillId="34" borderId="8" xfId="0" quotePrefix="1" applyFont="1" applyFill="1" applyBorder="1" applyAlignment="1" applyProtection="1">
      <alignment horizontal="left" wrapText="1"/>
    </xf>
    <xf numFmtId="0" fontId="74" fillId="34" borderId="8" xfId="0" quotePrefix="1" applyFont="1" applyFill="1" applyBorder="1" applyAlignment="1" applyProtection="1">
      <alignment horizontal="left"/>
    </xf>
    <xf numFmtId="0" fontId="66" fillId="0" borderId="0" xfId="0" applyFont="1" applyAlignment="1" applyProtection="1"/>
    <xf numFmtId="0" fontId="91" fillId="34" borderId="187" xfId="0" applyFont="1" applyFill="1" applyBorder="1" applyAlignment="1">
      <alignment horizontal="center"/>
    </xf>
    <xf numFmtId="0" fontId="91" fillId="34" borderId="0" xfId="0" applyFont="1" applyFill="1" applyBorder="1" applyAlignment="1">
      <alignment horizontal="center"/>
    </xf>
    <xf numFmtId="0" fontId="66" fillId="34" borderId="0" xfId="0" applyFont="1" applyFill="1" applyAlignment="1"/>
    <xf numFmtId="49" fontId="118" fillId="34" borderId="0" xfId="179" quotePrefix="1" applyNumberFormat="1" applyFont="1" applyFill="1" applyAlignment="1">
      <alignment horizontal="center"/>
    </xf>
    <xf numFmtId="0" fontId="66" fillId="34" borderId="0" xfId="0" quotePrefix="1" applyFont="1" applyFill="1" applyBorder="1" applyAlignment="1" applyProtection="1">
      <alignment horizontal="center"/>
    </xf>
    <xf numFmtId="0" fontId="0" fillId="34" borderId="0" xfId="0" applyFill="1" applyAlignment="1" applyProtection="1"/>
    <xf numFmtId="0" fontId="66" fillId="34" borderId="180" xfId="0" applyFont="1" applyFill="1" applyBorder="1" applyAlignment="1" applyProtection="1">
      <alignment horizontal="center" wrapText="1"/>
    </xf>
    <xf numFmtId="0" fontId="74" fillId="34" borderId="182" xfId="0" applyFont="1" applyFill="1" applyBorder="1" applyAlignment="1" applyProtection="1">
      <alignment horizontal="center" wrapText="1"/>
    </xf>
    <xf numFmtId="0" fontId="66" fillId="34" borderId="180" xfId="0" applyFont="1" applyFill="1" applyBorder="1" applyAlignment="1" applyProtection="1">
      <alignment horizontal="center" vertical="center"/>
    </xf>
    <xf numFmtId="0" fontId="74" fillId="34" borderId="181" xfId="0" applyFont="1" applyFill="1" applyBorder="1" applyAlignment="1" applyProtection="1">
      <alignment horizontal="center" vertical="center"/>
    </xf>
    <xf numFmtId="0" fontId="74" fillId="34" borderId="182" xfId="0" applyFont="1" applyFill="1" applyBorder="1" applyAlignment="1" applyProtection="1">
      <alignment horizontal="center" vertical="center"/>
    </xf>
    <xf numFmtId="49" fontId="119" fillId="34" borderId="0" xfId="179" applyNumberFormat="1" applyFont="1" applyFill="1" applyAlignment="1" applyProtection="1">
      <alignment horizontal="center"/>
    </xf>
    <xf numFmtId="0" fontId="119" fillId="34" borderId="0" xfId="179" applyFont="1" applyFill="1" applyAlignment="1" applyProtection="1"/>
    <xf numFmtId="0" fontId="119" fillId="0" borderId="0" xfId="179" applyFont="1" applyAlignment="1" applyProtection="1"/>
    <xf numFmtId="0" fontId="119" fillId="34" borderId="0" xfId="179" quotePrefix="1" applyFont="1" applyFill="1" applyAlignment="1" applyProtection="1">
      <alignment horizontal="center"/>
    </xf>
    <xf numFmtId="0" fontId="66" fillId="34" borderId="0" xfId="175" applyFont="1" applyFill="1" applyAlignment="1" applyProtection="1">
      <alignment horizontal="center"/>
    </xf>
    <xf numFmtId="0" fontId="66" fillId="34" borderId="97" xfId="175" applyFont="1" applyFill="1" applyBorder="1" applyAlignment="1" applyProtection="1">
      <alignment horizontal="center"/>
    </xf>
    <xf numFmtId="0" fontId="74" fillId="34" borderId="97" xfId="0" applyFont="1" applyFill="1" applyBorder="1" applyAlignment="1" applyProtection="1">
      <alignment horizontal="center"/>
    </xf>
    <xf numFmtId="0" fontId="66" fillId="34" borderId="0" xfId="181" applyFont="1" applyFill="1" applyBorder="1" applyAlignment="1" applyProtection="1">
      <alignment horizontal="center"/>
    </xf>
    <xf numFmtId="0" fontId="74" fillId="0" borderId="244" xfId="181" applyFont="1" applyFill="1" applyBorder="1" applyAlignment="1" applyProtection="1">
      <alignment vertical="center"/>
      <protection locked="0"/>
    </xf>
    <xf numFmtId="0" fontId="0" fillId="0" borderId="267" xfId="0" applyBorder="1" applyAlignment="1"/>
    <xf numFmtId="0" fontId="74" fillId="0" borderId="253" xfId="0" applyFont="1" applyFill="1" applyBorder="1" applyAlignment="1" applyProtection="1">
      <protection locked="0"/>
    </xf>
    <xf numFmtId="0" fontId="0" fillId="0" borderId="254" xfId="0" applyBorder="1" applyAlignment="1"/>
    <xf numFmtId="170" fontId="66" fillId="26" borderId="112" xfId="177" applyNumberFormat="1" applyFont="1" applyFill="1" applyBorder="1" applyAlignment="1" applyProtection="1">
      <alignment horizontal="center" vertical="center" wrapText="1"/>
    </xf>
    <xf numFmtId="170" fontId="74" fillId="0" borderId="114" xfId="177" applyNumberFormat="1" applyFont="1" applyBorder="1" applyAlignment="1" applyProtection="1">
      <alignment horizontal="center" vertical="center" wrapText="1"/>
    </xf>
    <xf numFmtId="0" fontId="74" fillId="0" borderId="347" xfId="0" applyFont="1" applyFill="1" applyBorder="1" applyAlignment="1" applyProtection="1">
      <protection locked="0"/>
    </xf>
    <xf numFmtId="0" fontId="0" fillId="0" borderId="398" xfId="0" applyBorder="1" applyAlignment="1" applyProtection="1">
      <protection locked="0"/>
    </xf>
    <xf numFmtId="0" fontId="66" fillId="26" borderId="154" xfId="0" applyFont="1" applyFill="1" applyBorder="1" applyAlignment="1" applyProtection="1">
      <alignment horizontal="center" vertical="center" wrapText="1"/>
    </xf>
    <xf numFmtId="0" fontId="74" fillId="0" borderId="155" xfId="0" applyFont="1" applyBorder="1" applyAlignment="1" applyProtection="1">
      <alignment horizontal="center" vertical="center" wrapText="1"/>
    </xf>
    <xf numFmtId="0" fontId="74" fillId="0" borderId="167" xfId="0" applyFont="1" applyBorder="1" applyAlignment="1" applyProtection="1">
      <alignment horizontal="center" vertical="center" wrapText="1"/>
    </xf>
    <xf numFmtId="0" fontId="66" fillId="26" borderId="112" xfId="0" applyFont="1" applyFill="1" applyBorder="1" applyAlignment="1" applyProtection="1">
      <alignment horizontal="center" vertical="center" wrapText="1"/>
    </xf>
    <xf numFmtId="0" fontId="74" fillId="0" borderId="114" xfId="0" applyFont="1" applyBorder="1" applyAlignment="1" applyProtection="1">
      <alignment horizontal="center" vertical="center" wrapText="1"/>
    </xf>
    <xf numFmtId="0" fontId="89" fillId="34" borderId="60" xfId="181" applyFont="1" applyFill="1" applyBorder="1" applyAlignment="1" applyProtection="1">
      <alignment horizontal="left"/>
    </xf>
    <xf numFmtId="0" fontId="89" fillId="34" borderId="253" xfId="181" applyFont="1" applyFill="1" applyBorder="1" applyAlignment="1" applyProtection="1">
      <alignment horizontal="left"/>
    </xf>
    <xf numFmtId="0" fontId="91" fillId="34" borderId="67" xfId="181" applyFont="1" applyFill="1" applyBorder="1" applyAlignment="1" applyProtection="1">
      <alignment horizontal="left" wrapText="1"/>
    </xf>
    <xf numFmtId="0" fontId="74" fillId="34" borderId="60" xfId="0" applyFont="1" applyFill="1" applyBorder="1" applyAlignment="1" applyProtection="1">
      <alignment wrapText="1"/>
    </xf>
    <xf numFmtId="0" fontId="74" fillId="34" borderId="253" xfId="0" applyFont="1" applyFill="1" applyBorder="1" applyAlignment="1" applyProtection="1">
      <alignment wrapText="1"/>
    </xf>
    <xf numFmtId="0" fontId="74" fillId="34" borderId="253" xfId="181" applyFont="1" applyFill="1" applyBorder="1" applyAlignment="1" applyProtection="1">
      <alignment horizontal="left" vertical="center" wrapText="1"/>
    </xf>
    <xf numFmtId="0" fontId="0" fillId="0" borderId="253" xfId="0" applyFont="1" applyBorder="1" applyAlignment="1">
      <alignment wrapText="1"/>
    </xf>
    <xf numFmtId="0" fontId="137" fillId="34" borderId="275" xfId="181" applyFont="1" applyFill="1" applyBorder="1" applyAlignment="1" applyProtection="1">
      <alignment horizontal="left" wrapText="1"/>
    </xf>
    <xf numFmtId="0" fontId="138" fillId="34" borderId="249" xfId="0" applyFont="1" applyFill="1" applyBorder="1" applyAlignment="1" applyProtection="1">
      <alignment wrapText="1"/>
    </xf>
    <xf numFmtId="0" fontId="74" fillId="0" borderId="389" xfId="181" applyFont="1" applyFill="1" applyBorder="1" applyAlignment="1" applyProtection="1">
      <alignment vertical="center"/>
      <protection locked="0"/>
    </xf>
    <xf numFmtId="0" fontId="0" fillId="0" borderId="391" xfId="0" applyBorder="1" applyAlignment="1"/>
    <xf numFmtId="0" fontId="74" fillId="34" borderId="358" xfId="0" applyFont="1" applyFill="1" applyBorder="1" applyAlignment="1" applyProtection="1"/>
    <xf numFmtId="0" fontId="0" fillId="0" borderId="399" xfId="0" applyBorder="1" applyAlignment="1"/>
    <xf numFmtId="0" fontId="66" fillId="34" borderId="0" xfId="181" applyFont="1" applyFill="1" applyAlignment="1" applyProtection="1">
      <alignment horizontal="center"/>
    </xf>
    <xf numFmtId="0" fontId="62" fillId="26" borderId="112" xfId="0" applyFont="1" applyFill="1" applyBorder="1" applyAlignment="1" applyProtection="1">
      <alignment horizontal="center" vertical="center" wrapText="1"/>
    </xf>
    <xf numFmtId="0" fontId="46" fillId="0" borderId="114" xfId="0" applyFont="1" applyBorder="1" applyAlignment="1" applyProtection="1">
      <alignment horizontal="center" vertical="center" wrapText="1"/>
    </xf>
    <xf numFmtId="0" fontId="74" fillId="34" borderId="19" xfId="0" applyFont="1" applyFill="1" applyBorder="1" applyAlignment="1" applyProtection="1"/>
    <xf numFmtId="0" fontId="46" fillId="34" borderId="9" xfId="0" applyFont="1" applyFill="1" applyBorder="1" applyAlignment="1" applyProtection="1"/>
    <xf numFmtId="0" fontId="66" fillId="26" borderId="86" xfId="0" applyFont="1" applyFill="1" applyBorder="1" applyAlignment="1" applyProtection="1">
      <alignment horizontal="left" vertical="center" wrapText="1"/>
    </xf>
    <xf numFmtId="0" fontId="66" fillId="0" borderId="82" xfId="0" applyFont="1" applyBorder="1" applyAlignment="1" applyProtection="1">
      <alignment horizontal="left" vertical="center" wrapText="1"/>
    </xf>
    <xf numFmtId="166" fontId="66" fillId="34" borderId="188" xfId="230" applyFont="1" applyFill="1" applyBorder="1" applyAlignment="1" applyProtection="1">
      <alignment horizontal="center"/>
    </xf>
    <xf numFmtId="0" fontId="46" fillId="0" borderId="155" xfId="0" applyFont="1" applyBorder="1" applyAlignment="1" applyProtection="1">
      <alignment horizontal="center"/>
    </xf>
    <xf numFmtId="0" fontId="46" fillId="0" borderId="167" xfId="0" applyFont="1" applyBorder="1" applyAlignment="1" applyProtection="1">
      <alignment horizontal="center"/>
    </xf>
    <xf numFmtId="0" fontId="23" fillId="34" borderId="0" xfId="0" applyFont="1" applyFill="1" applyAlignment="1" applyProtection="1"/>
    <xf numFmtId="0" fontId="66" fillId="34" borderId="0" xfId="244" applyFont="1" applyFill="1" applyAlignment="1" applyProtection="1">
      <alignment horizontal="center"/>
    </xf>
    <xf numFmtId="0" fontId="74" fillId="0" borderId="0" xfId="0" applyFont="1" applyAlignment="1">
      <alignment horizontal="center"/>
    </xf>
    <xf numFmtId="0" fontId="94" fillId="34" borderId="0" xfId="244" applyFont="1" applyFill="1" applyAlignment="1" applyProtection="1">
      <alignment horizontal="center"/>
    </xf>
    <xf numFmtId="0" fontId="67" fillId="34" borderId="406" xfId="0" applyFont="1" applyFill="1" applyBorder="1" applyAlignment="1" applyProtection="1">
      <alignment horizontal="left"/>
    </xf>
    <xf numFmtId="0" fontId="0" fillId="0" borderId="411" xfId="0" applyBorder="1" applyAlignment="1"/>
    <xf numFmtId="0" fontId="62" fillId="26" borderId="259" xfId="0" applyFont="1" applyFill="1" applyBorder="1" applyAlignment="1" applyProtection="1">
      <alignment horizontal="left" vertical="center"/>
    </xf>
    <xf numFmtId="0" fontId="46" fillId="0" borderId="260" xfId="0" applyFont="1" applyBorder="1" applyAlignment="1" applyProtection="1">
      <alignment horizontal="left" vertical="center"/>
    </xf>
    <xf numFmtId="0" fontId="62" fillId="26" borderId="255" xfId="0" applyFont="1" applyFill="1" applyBorder="1" applyAlignment="1" applyProtection="1">
      <alignment horizontal="left" vertical="center"/>
    </xf>
    <xf numFmtId="0" fontId="46" fillId="0" borderId="255" xfId="0" applyFont="1" applyBorder="1" applyAlignment="1" applyProtection="1">
      <alignment horizontal="left" vertical="center"/>
    </xf>
    <xf numFmtId="0" fontId="74" fillId="0" borderId="0" xfId="0" applyFont="1" applyAlignment="1"/>
    <xf numFmtId="0" fontId="62" fillId="34" borderId="0" xfId="0" applyFont="1" applyFill="1" applyAlignment="1" applyProtection="1">
      <alignment horizontal="center"/>
    </xf>
    <xf numFmtId="0" fontId="62" fillId="34" borderId="0" xfId="175" applyFont="1" applyFill="1" applyAlignment="1" applyProtection="1">
      <alignment horizontal="center"/>
    </xf>
    <xf numFmtId="0" fontId="62" fillId="34" borderId="0" xfId="175" applyFont="1" applyFill="1" applyBorder="1" applyAlignment="1" applyProtection="1">
      <alignment horizontal="center"/>
    </xf>
    <xf numFmtId="0" fontId="0" fillId="0" borderId="0" xfId="0" applyBorder="1" applyAlignment="1">
      <alignment horizontal="center"/>
    </xf>
    <xf numFmtId="0" fontId="74" fillId="0" borderId="253" xfId="181" applyFont="1" applyFill="1" applyBorder="1" applyAlignment="1" applyProtection="1">
      <alignment vertical="center"/>
      <protection locked="0"/>
    </xf>
    <xf numFmtId="0" fontId="66" fillId="34" borderId="249" xfId="181" applyFont="1" applyFill="1" applyBorder="1" applyAlignment="1" applyProtection="1">
      <alignment horizontal="left" wrapText="1"/>
    </xf>
    <xf numFmtId="0" fontId="0" fillId="0" borderId="345" xfId="0" applyBorder="1" applyAlignment="1"/>
    <xf numFmtId="0" fontId="66" fillId="34" borderId="357" xfId="181" applyFont="1" applyFill="1" applyBorder="1" applyAlignment="1" applyProtection="1">
      <alignment horizontal="left" vertical="center"/>
    </xf>
    <xf numFmtId="0" fontId="0" fillId="0" borderId="357" xfId="0" applyBorder="1" applyAlignment="1">
      <alignment vertical="center"/>
    </xf>
    <xf numFmtId="0" fontId="0" fillId="0" borderId="342" xfId="0" applyBorder="1" applyAlignment="1">
      <alignment vertical="center"/>
    </xf>
    <xf numFmtId="0" fontId="91" fillId="34" borderId="307" xfId="181" applyFont="1" applyFill="1" applyBorder="1" applyAlignment="1" applyProtection="1">
      <alignment horizontal="left"/>
    </xf>
    <xf numFmtId="0" fontId="91" fillId="34" borderId="253" xfId="181" applyFont="1" applyFill="1" applyBorder="1" applyAlignment="1" applyProtection="1">
      <alignment horizontal="left" wrapText="1"/>
    </xf>
    <xf numFmtId="0" fontId="74" fillId="34" borderId="113" xfId="0" applyFont="1" applyFill="1" applyBorder="1" applyAlignment="1" applyProtection="1">
      <alignment horizontal="center" vertical="center" wrapText="1"/>
    </xf>
    <xf numFmtId="0" fontId="114" fillId="34" borderId="0" xfId="179" quotePrefix="1" applyFont="1" applyFill="1" applyAlignment="1" applyProtection="1">
      <alignment horizontal="center"/>
    </xf>
    <xf numFmtId="0" fontId="114" fillId="34" borderId="0" xfId="179" applyFont="1" applyFill="1" applyAlignment="1" applyProtection="1">
      <alignment horizontal="center"/>
    </xf>
    <xf numFmtId="0" fontId="66" fillId="26" borderId="119" xfId="0" applyFont="1" applyFill="1" applyBorder="1" applyAlignment="1" applyProtection="1">
      <alignment horizontal="center" vertical="center" wrapText="1"/>
    </xf>
    <xf numFmtId="0" fontId="74" fillId="0" borderId="119" xfId="0" applyFont="1" applyBorder="1" applyAlignment="1" applyProtection="1">
      <alignment horizontal="center" vertical="center" wrapText="1"/>
    </xf>
    <xf numFmtId="0" fontId="74" fillId="0" borderId="121" xfId="0" applyFont="1" applyBorder="1" applyAlignment="1" applyProtection="1">
      <alignment horizontal="center" vertical="center" wrapText="1"/>
    </xf>
    <xf numFmtId="0" fontId="138" fillId="34" borderId="253" xfId="181" applyFont="1" applyFill="1" applyBorder="1" applyAlignment="1" applyProtection="1">
      <alignment horizontal="left" vertical="center" wrapText="1"/>
    </xf>
    <xf numFmtId="0" fontId="139" fillId="0" borderId="254" xfId="0" applyFont="1" applyBorder="1" applyAlignment="1">
      <alignment wrapText="1"/>
    </xf>
    <xf numFmtId="0" fontId="74" fillId="26" borderId="344" xfId="0" quotePrefix="1" applyFont="1" applyFill="1" applyBorder="1" applyAlignment="1" applyProtection="1">
      <alignment horizontal="left" vertical="center" wrapText="1"/>
    </xf>
    <xf numFmtId="0" fontId="0" fillId="0" borderId="357" xfId="0" applyBorder="1" applyAlignment="1">
      <alignment horizontal="left" vertical="center" wrapText="1"/>
    </xf>
    <xf numFmtId="0" fontId="0" fillId="0" borderId="342" xfId="0" applyBorder="1" applyAlignment="1">
      <alignment horizontal="left" vertical="center" wrapText="1"/>
    </xf>
    <xf numFmtId="0" fontId="74" fillId="0" borderId="59" xfId="181" applyFont="1" applyFill="1" applyBorder="1" applyAlignment="1" applyProtection="1">
      <alignment vertical="center"/>
      <protection locked="0"/>
    </xf>
    <xf numFmtId="0" fontId="0" fillId="0" borderId="52" xfId="0" applyBorder="1" applyAlignment="1" applyProtection="1">
      <protection locked="0"/>
    </xf>
    <xf numFmtId="0" fontId="0" fillId="0" borderId="254" xfId="0" applyBorder="1" applyAlignment="1" applyProtection="1">
      <protection locked="0"/>
    </xf>
    <xf numFmtId="0" fontId="0" fillId="0" borderId="267" xfId="0" applyBorder="1" applyAlignment="1" applyProtection="1">
      <protection locked="0"/>
    </xf>
    <xf numFmtId="0" fontId="0" fillId="0" borderId="52" xfId="0" applyBorder="1" applyAlignment="1"/>
    <xf numFmtId="0" fontId="62" fillId="26" borderId="334" xfId="0" applyFont="1" applyFill="1" applyBorder="1" applyAlignment="1" applyProtection="1">
      <alignment horizontal="center" vertical="center" wrapText="1"/>
    </xf>
    <xf numFmtId="0" fontId="46" fillId="0" borderId="196" xfId="0" applyFont="1" applyBorder="1" applyAlignment="1" applyProtection="1">
      <alignment horizontal="center" vertical="center" wrapText="1"/>
    </xf>
    <xf numFmtId="49" fontId="66" fillId="34" borderId="0" xfId="181" quotePrefix="1" applyNumberFormat="1" applyFont="1" applyFill="1" applyBorder="1" applyAlignment="1" applyProtection="1">
      <alignment horizontal="left"/>
    </xf>
    <xf numFmtId="0" fontId="62" fillId="34" borderId="188" xfId="0" applyFont="1" applyFill="1" applyBorder="1" applyAlignment="1">
      <alignment horizontal="center"/>
    </xf>
    <xf numFmtId="0" fontId="62" fillId="34" borderId="155" xfId="0" applyFont="1" applyFill="1" applyBorder="1" applyAlignment="1">
      <alignment horizontal="center"/>
    </xf>
    <xf numFmtId="0" fontId="62" fillId="34" borderId="167" xfId="0" applyFont="1" applyFill="1" applyBorder="1" applyAlignment="1">
      <alignment horizontal="center"/>
    </xf>
    <xf numFmtId="0" fontId="118" fillId="34" borderId="0" xfId="179" applyFont="1" applyFill="1" applyAlignment="1" applyProtection="1">
      <alignment horizontal="center"/>
    </xf>
    <xf numFmtId="0" fontId="94" fillId="34" borderId="0" xfId="524" applyFont="1" applyFill="1" applyBorder="1" applyAlignment="1" applyProtection="1">
      <alignment horizontal="center"/>
    </xf>
    <xf numFmtId="0" fontId="62" fillId="34" borderId="0" xfId="524" applyFont="1" applyFill="1" applyAlignment="1" applyProtection="1">
      <alignment horizontal="center"/>
    </xf>
    <xf numFmtId="0" fontId="66" fillId="34" borderId="0" xfId="524" quotePrefix="1" applyFont="1" applyFill="1" applyAlignment="1" applyProtection="1">
      <alignment horizontal="center"/>
    </xf>
    <xf numFmtId="0" fontId="46" fillId="34" borderId="0" xfId="524" applyFont="1" applyFill="1" applyAlignment="1" applyProtection="1">
      <alignment horizontal="center"/>
    </xf>
    <xf numFmtId="0" fontId="73" fillId="34" borderId="490" xfId="84" applyFont="1" applyFill="1" applyBorder="1" applyAlignment="1" applyProtection="1">
      <alignment horizontal="center" vertical="center"/>
    </xf>
    <xf numFmtId="0" fontId="73" fillId="34" borderId="484" xfId="84" applyFont="1" applyFill="1" applyBorder="1" applyAlignment="1" applyProtection="1">
      <alignment horizontal="center" vertical="center"/>
    </xf>
    <xf numFmtId="0" fontId="73" fillId="34" borderId="491" xfId="84" applyFont="1" applyFill="1" applyBorder="1" applyAlignment="1" applyProtection="1">
      <alignment horizontal="center" vertical="center"/>
    </xf>
    <xf numFmtId="0" fontId="66" fillId="34" borderId="0" xfId="0" quotePrefix="1" applyFont="1" applyFill="1" applyAlignment="1" applyProtection="1">
      <alignment horizontal="center"/>
    </xf>
    <xf numFmtId="0" fontId="66" fillId="26" borderId="188" xfId="0" applyFont="1" applyFill="1" applyBorder="1" applyAlignment="1" applyProtection="1">
      <alignment horizontal="center" vertical="center"/>
    </xf>
    <xf numFmtId="0" fontId="74" fillId="0" borderId="167" xfId="0" applyFont="1" applyBorder="1" applyAlignment="1" applyProtection="1">
      <alignment horizontal="center" vertical="center"/>
    </xf>
    <xf numFmtId="0" fontId="66" fillId="26" borderId="188" xfId="0" applyFont="1" applyFill="1" applyBorder="1" applyAlignment="1" applyProtection="1">
      <alignment horizontal="center"/>
    </xf>
    <xf numFmtId="0" fontId="74" fillId="0" borderId="158" xfId="0" applyFont="1" applyBorder="1" applyAlignment="1" applyProtection="1">
      <alignment horizontal="center"/>
    </xf>
    <xf numFmtId="49" fontId="66" fillId="34" borderId="195" xfId="0" applyNumberFormat="1" applyFont="1" applyFill="1" applyBorder="1" applyAlignment="1" applyProtection="1">
      <alignment horizontal="center"/>
    </xf>
    <xf numFmtId="0" fontId="74" fillId="34" borderId="0" xfId="0" applyFont="1" applyFill="1" applyAlignment="1"/>
    <xf numFmtId="49" fontId="66" fillId="34" borderId="0" xfId="0" applyNumberFormat="1" applyFont="1" applyFill="1" applyAlignment="1">
      <alignment horizontal="center"/>
    </xf>
    <xf numFmtId="0" fontId="69" fillId="34" borderId="0" xfId="0" applyFont="1" applyFill="1" applyAlignment="1" applyProtection="1">
      <alignment horizontal="center"/>
    </xf>
    <xf numFmtId="0" fontId="73" fillId="34" borderId="0" xfId="0" applyFont="1" applyFill="1" applyAlignment="1" applyProtection="1">
      <alignment horizontal="center"/>
    </xf>
    <xf numFmtId="166" fontId="94" fillId="34" borderId="0" xfId="15" applyFont="1" applyFill="1" applyBorder="1" applyAlignment="1" applyProtection="1">
      <alignment horizontal="center"/>
    </xf>
    <xf numFmtId="166" fontId="73" fillId="34" borderId="0" xfId="15" applyFont="1" applyFill="1" applyAlignment="1" applyProtection="1"/>
    <xf numFmtId="166" fontId="46" fillId="34" borderId="428" xfId="15" applyFont="1" applyFill="1" applyBorder="1" applyAlignment="1" applyProtection="1">
      <alignment horizontal="center"/>
    </xf>
    <xf numFmtId="166" fontId="46" fillId="34" borderId="418" xfId="15" applyFont="1" applyFill="1" applyBorder="1" applyAlignment="1" applyProtection="1">
      <alignment horizontal="center"/>
    </xf>
    <xf numFmtId="166" fontId="46" fillId="34" borderId="447" xfId="15" applyFont="1" applyFill="1" applyBorder="1" applyAlignment="1" applyProtection="1">
      <alignment horizontal="center"/>
    </xf>
    <xf numFmtId="166" fontId="66" fillId="34" borderId="0" xfId="15" applyFont="1" applyFill="1" applyAlignment="1" applyProtection="1">
      <alignment horizontal="center"/>
    </xf>
    <xf numFmtId="0" fontId="46" fillId="34" borderId="0" xfId="0" applyFont="1" applyFill="1" applyAlignment="1" applyProtection="1">
      <alignment wrapText="1"/>
    </xf>
    <xf numFmtId="0" fontId="71" fillId="34" borderId="0" xfId="179" quotePrefix="1" applyFill="1" applyAlignment="1">
      <alignment horizontal="center"/>
    </xf>
    <xf numFmtId="166" fontId="67" fillId="34" borderId="0" xfId="15" applyFont="1" applyFill="1" applyBorder="1" applyAlignment="1" applyProtection="1">
      <alignment horizontal="center"/>
    </xf>
    <xf numFmtId="166" fontId="62" fillId="34" borderId="0" xfId="15" applyFont="1" applyFill="1" applyAlignment="1" applyProtection="1">
      <alignment horizontal="center"/>
    </xf>
    <xf numFmtId="166" fontId="62" fillId="34" borderId="287" xfId="15" applyFont="1" applyFill="1" applyBorder="1" applyAlignment="1" applyProtection="1">
      <alignment horizontal="left"/>
    </xf>
    <xf numFmtId="0" fontId="46" fillId="34" borderId="0" xfId="0" applyFont="1" applyFill="1" applyAlignment="1" applyProtection="1"/>
    <xf numFmtId="166" fontId="46" fillId="34" borderId="0" xfId="15" applyFont="1" applyFill="1" applyAlignment="1" applyProtection="1">
      <alignment wrapText="1"/>
    </xf>
    <xf numFmtId="166" fontId="46" fillId="34" borderId="0" xfId="15" applyFont="1" applyFill="1" applyAlignment="1" applyProtection="1"/>
    <xf numFmtId="166" fontId="62" fillId="34" borderId="269" xfId="15" applyFont="1" applyFill="1" applyBorder="1" applyAlignment="1" applyProtection="1">
      <alignment horizontal="center"/>
    </xf>
    <xf numFmtId="166" fontId="62" fillId="34" borderId="294" xfId="15" applyFont="1" applyFill="1" applyBorder="1" applyAlignment="1" applyProtection="1">
      <alignment horizontal="center"/>
    </xf>
    <xf numFmtId="166" fontId="62" fillId="34" borderId="288" xfId="15" applyFont="1" applyFill="1" applyBorder="1" applyAlignment="1" applyProtection="1">
      <alignment horizontal="center"/>
    </xf>
    <xf numFmtId="170" fontId="46" fillId="34" borderId="269" xfId="176" applyNumberFormat="1" applyFont="1" applyFill="1" applyBorder="1" applyAlignment="1" applyProtection="1">
      <alignment horizontal="center"/>
    </xf>
    <xf numFmtId="170" fontId="46" fillId="34" borderId="288" xfId="176" applyNumberFormat="1" applyFont="1" applyFill="1" applyBorder="1" applyAlignment="1" applyProtection="1">
      <alignment horizontal="center"/>
    </xf>
    <xf numFmtId="166" fontId="46" fillId="34" borderId="269" xfId="15" applyFont="1" applyFill="1" applyBorder="1" applyAlignment="1" applyProtection="1">
      <alignment horizontal="center"/>
    </xf>
    <xf numFmtId="166" fontId="46" fillId="34" borderId="294" xfId="15" applyFont="1" applyFill="1" applyBorder="1" applyAlignment="1" applyProtection="1">
      <alignment horizontal="center"/>
    </xf>
    <xf numFmtId="166" fontId="46" fillId="34" borderId="288" xfId="15" applyFont="1" applyFill="1" applyBorder="1" applyAlignment="1" applyProtection="1">
      <alignment horizontal="center"/>
    </xf>
    <xf numFmtId="170" fontId="62" fillId="34" borderId="269" xfId="176" applyNumberFormat="1" applyFont="1" applyFill="1" applyBorder="1" applyAlignment="1" applyProtection="1">
      <alignment horizontal="center"/>
    </xf>
    <xf numFmtId="170" fontId="62" fillId="34" borderId="288" xfId="176" applyNumberFormat="1" applyFont="1" applyFill="1" applyBorder="1" applyAlignment="1" applyProtection="1">
      <alignment horizontal="center"/>
    </xf>
    <xf numFmtId="166" fontId="62" fillId="34" borderId="273" xfId="15" applyFont="1" applyFill="1" applyBorder="1" applyAlignment="1" applyProtection="1">
      <alignment horizontal="center" vertical="center" wrapText="1"/>
    </xf>
    <xf numFmtId="166" fontId="62" fillId="34" borderId="226" xfId="15" applyFont="1" applyFill="1" applyBorder="1" applyAlignment="1" applyProtection="1">
      <alignment horizontal="center" vertical="center" wrapText="1"/>
    </xf>
    <xf numFmtId="166" fontId="62" fillId="34" borderId="10" xfId="15" applyFont="1" applyFill="1" applyBorder="1" applyAlignment="1" applyProtection="1">
      <alignment horizontal="center" vertical="center" wrapText="1"/>
    </xf>
    <xf numFmtId="166" fontId="62" fillId="34" borderId="0" xfId="15" applyFont="1" applyFill="1" applyAlignment="1" applyProtection="1"/>
    <xf numFmtId="166" fontId="62" fillId="34" borderId="0" xfId="15" applyFont="1" applyFill="1" applyBorder="1" applyAlignment="1" applyProtection="1">
      <alignment horizontal="center"/>
    </xf>
    <xf numFmtId="166" fontId="62" fillId="34" borderId="289" xfId="15" applyFont="1" applyFill="1" applyBorder="1" applyAlignment="1" applyProtection="1">
      <alignment horizontal="center"/>
    </xf>
    <xf numFmtId="166" fontId="62" fillId="34" borderId="291" xfId="15" applyFont="1" applyFill="1" applyBorder="1" applyAlignment="1" applyProtection="1">
      <alignment horizontal="center"/>
    </xf>
    <xf numFmtId="166" fontId="62" fillId="34" borderId="269" xfId="15" applyFont="1" applyFill="1" applyBorder="1" applyAlignment="1" applyProtection="1">
      <alignment horizontal="center" wrapText="1"/>
    </xf>
    <xf numFmtId="166" fontId="46" fillId="34" borderId="288" xfId="15" applyFont="1" applyFill="1" applyBorder="1" applyAlignment="1" applyProtection="1">
      <alignment wrapText="1"/>
    </xf>
    <xf numFmtId="170" fontId="46" fillId="34" borderId="269" xfId="220" applyNumberFormat="1" applyFont="1" applyFill="1" applyBorder="1" applyAlignment="1" applyProtection="1">
      <alignment horizontal="center"/>
    </xf>
    <xf numFmtId="170" fontId="46" fillId="34" borderId="288" xfId="220" applyNumberFormat="1" applyFont="1" applyFill="1" applyBorder="1" applyAlignment="1" applyProtection="1">
      <alignment horizontal="center"/>
    </xf>
    <xf numFmtId="166" fontId="62" fillId="34" borderId="273" xfId="15" applyFont="1" applyFill="1" applyBorder="1" applyAlignment="1" applyProtection="1">
      <alignment horizontal="center" wrapText="1"/>
    </xf>
    <xf numFmtId="166" fontId="62" fillId="34" borderId="10" xfId="15" applyFont="1" applyFill="1" applyBorder="1" applyAlignment="1" applyProtection="1">
      <alignment horizontal="center" wrapText="1"/>
    </xf>
    <xf numFmtId="166" fontId="46" fillId="34" borderId="0" xfId="15" applyFont="1" applyFill="1" applyAlignment="1" applyProtection="1">
      <alignment horizontal="left" wrapText="1"/>
    </xf>
    <xf numFmtId="166" fontId="62" fillId="34" borderId="287" xfId="15" applyFont="1" applyFill="1" applyBorder="1" applyAlignment="1" applyProtection="1">
      <alignment horizontal="center"/>
    </xf>
    <xf numFmtId="166" fontId="62" fillId="34" borderId="273" xfId="15" applyFont="1" applyFill="1" applyBorder="1" applyAlignment="1" applyProtection="1">
      <alignment horizontal="center"/>
    </xf>
    <xf numFmtId="166" fontId="62" fillId="34" borderId="10" xfId="15" applyFont="1" applyFill="1" applyBorder="1" applyAlignment="1" applyProtection="1">
      <alignment horizontal="center"/>
    </xf>
    <xf numFmtId="3" fontId="62" fillId="34" borderId="287" xfId="15" applyNumberFormat="1" applyFont="1" applyFill="1" applyBorder="1" applyAlignment="1" applyProtection="1">
      <alignment horizontal="left"/>
    </xf>
    <xf numFmtId="166" fontId="62" fillId="34" borderId="287" xfId="15" applyFont="1" applyFill="1" applyBorder="1" applyAlignment="1" applyProtection="1">
      <alignment horizontal="center" wrapText="1"/>
    </xf>
    <xf numFmtId="166" fontId="46" fillId="34" borderId="287" xfId="15" applyFont="1" applyFill="1" applyBorder="1" applyAlignment="1" applyProtection="1">
      <alignment horizontal="left"/>
    </xf>
    <xf numFmtId="166" fontId="46" fillId="34" borderId="287" xfId="15" applyFont="1" applyFill="1" applyBorder="1" applyAlignment="1" applyProtection="1">
      <alignment horizontal="center"/>
    </xf>
    <xf numFmtId="166" fontId="62" fillId="34" borderId="287" xfId="15" applyFont="1" applyFill="1" applyBorder="1" applyAlignment="1" applyProtection="1">
      <alignment horizontal="left" wrapText="1"/>
    </xf>
    <xf numFmtId="166" fontId="62" fillId="0" borderId="0" xfId="15" applyFont="1" applyAlignment="1"/>
    <xf numFmtId="166" fontId="46" fillId="34" borderId="287" xfId="15" applyFont="1" applyFill="1" applyBorder="1" applyAlignment="1" applyProtection="1">
      <alignment horizontal="center" vertical="top"/>
    </xf>
    <xf numFmtId="166" fontId="62" fillId="34" borderId="232" xfId="15" applyFont="1" applyFill="1" applyBorder="1" applyAlignment="1" applyProtection="1">
      <alignment horizontal="center" vertical="center" wrapText="1"/>
    </xf>
    <xf numFmtId="166" fontId="62" fillId="34" borderId="264" xfId="15" applyFont="1" applyFill="1" applyBorder="1" applyAlignment="1" applyProtection="1">
      <alignment horizontal="center" vertical="center" wrapText="1"/>
    </xf>
    <xf numFmtId="166" fontId="62" fillId="34" borderId="235" xfId="15" applyFont="1" applyFill="1" applyBorder="1" applyAlignment="1" applyProtection="1">
      <alignment horizontal="center" vertical="center" wrapText="1"/>
    </xf>
    <xf numFmtId="166" fontId="62" fillId="34" borderId="2" xfId="15" applyFont="1" applyFill="1" applyBorder="1" applyAlignment="1" applyProtection="1">
      <alignment horizontal="center" vertical="center" wrapText="1"/>
    </xf>
    <xf numFmtId="166" fontId="62" fillId="34" borderId="99" xfId="15" applyFont="1" applyFill="1" applyBorder="1" applyAlignment="1" applyProtection="1">
      <alignment horizontal="center" vertical="center" wrapText="1"/>
    </xf>
    <xf numFmtId="166" fontId="62" fillId="34" borderId="100" xfId="15" applyFont="1" applyFill="1" applyBorder="1" applyAlignment="1" applyProtection="1">
      <alignment horizontal="center" vertical="center" wrapText="1"/>
    </xf>
    <xf numFmtId="166" fontId="46" fillId="0" borderId="0" xfId="15" applyFont="1" applyAlignment="1">
      <alignment horizontal="center"/>
    </xf>
    <xf numFmtId="166" fontId="46" fillId="34" borderId="0" xfId="15" applyFont="1" applyFill="1" applyAlignment="1" applyProtection="1">
      <alignment horizontal="center"/>
    </xf>
    <xf numFmtId="166" fontId="62" fillId="34" borderId="0" xfId="15" quotePrefix="1" applyFont="1" applyFill="1" applyBorder="1" applyAlignment="1" applyProtection="1">
      <alignment horizontal="center"/>
    </xf>
    <xf numFmtId="166" fontId="62" fillId="34" borderId="0" xfId="15" applyFont="1" applyFill="1" applyBorder="1" applyAlignment="1" applyProtection="1">
      <alignment horizontal="center" vertical="center"/>
    </xf>
    <xf numFmtId="0" fontId="46" fillId="34" borderId="0" xfId="143" applyFont="1" applyFill="1" applyAlignment="1" applyProtection="1">
      <alignment horizontal="left" wrapText="1"/>
    </xf>
    <xf numFmtId="0" fontId="46" fillId="34" borderId="0" xfId="143" applyFont="1" applyFill="1" applyAlignment="1" applyProtection="1">
      <alignment horizontal="left"/>
    </xf>
    <xf numFmtId="0" fontId="67" fillId="34" borderId="0" xfId="143" applyFont="1" applyFill="1" applyBorder="1" applyAlignment="1" applyProtection="1">
      <alignment horizontal="center"/>
    </xf>
    <xf numFmtId="0" fontId="62" fillId="34" borderId="0" xfId="143" applyFont="1" applyFill="1" applyAlignment="1" applyProtection="1">
      <alignment horizontal="center"/>
    </xf>
    <xf numFmtId="0" fontId="46" fillId="34" borderId="0" xfId="143" applyFont="1" applyFill="1" applyAlignment="1" applyProtection="1"/>
    <xf numFmtId="0" fontId="62" fillId="34" borderId="287" xfId="95" applyFont="1" applyFill="1" applyBorder="1" applyAlignment="1" applyProtection="1">
      <alignment horizontal="left"/>
    </xf>
    <xf numFmtId="0" fontId="109" fillId="34" borderId="0" xfId="95" applyFont="1" applyFill="1" applyAlignment="1" applyProtection="1">
      <alignment horizontal="left" vertical="distributed" wrapText="1"/>
    </xf>
    <xf numFmtId="0" fontId="62" fillId="34" borderId="0" xfId="95" applyFont="1" applyFill="1" applyBorder="1" applyAlignment="1" applyProtection="1">
      <alignment horizontal="center"/>
    </xf>
    <xf numFmtId="166" fontId="62" fillId="34" borderId="287" xfId="15" applyFont="1" applyFill="1" applyBorder="1" applyAlignment="1" applyProtection="1">
      <alignment horizontal="center" vertical="center"/>
    </xf>
    <xf numFmtId="166" fontId="62" fillId="0" borderId="0" xfId="15" applyFont="1" applyAlignment="1">
      <alignment horizontal="center"/>
    </xf>
    <xf numFmtId="166" fontId="62" fillId="34" borderId="288" xfId="15" applyFont="1" applyFill="1" applyBorder="1" applyAlignment="1" applyProtection="1">
      <alignment horizontal="center" wrapText="1"/>
    </xf>
    <xf numFmtId="166" fontId="109" fillId="34" borderId="0" xfId="15" applyFont="1" applyFill="1" applyBorder="1" applyAlignment="1" applyProtection="1">
      <alignment horizontal="left" wrapText="1"/>
    </xf>
    <xf numFmtId="166" fontId="46" fillId="34" borderId="269" xfId="15" applyFont="1" applyFill="1" applyBorder="1" applyAlignment="1" applyProtection="1">
      <alignment horizontal="left" vertical="center" wrapText="1"/>
    </xf>
    <xf numFmtId="166" fontId="46" fillId="34" borderId="294" xfId="15" applyFont="1" applyFill="1" applyBorder="1" applyAlignment="1" applyProtection="1">
      <alignment horizontal="left" vertical="center" wrapText="1"/>
    </xf>
    <xf numFmtId="166" fontId="46" fillId="34" borderId="288" xfId="15" applyFont="1" applyFill="1" applyBorder="1" applyAlignment="1" applyProtection="1">
      <alignment horizontal="left" vertical="center" wrapText="1"/>
    </xf>
    <xf numFmtId="166" fontId="46" fillId="0" borderId="269" xfId="15" applyFont="1" applyFill="1" applyBorder="1" applyAlignment="1" applyProtection="1">
      <alignment horizontal="left" vertical="center" wrapText="1"/>
      <protection locked="0"/>
    </xf>
    <xf numFmtId="166" fontId="46" fillId="0" borderId="294" xfId="15" applyFont="1" applyFill="1" applyBorder="1" applyAlignment="1" applyProtection="1">
      <alignment horizontal="left" vertical="center" wrapText="1"/>
      <protection locked="0"/>
    </xf>
    <xf numFmtId="166" fontId="46" fillId="0" borderId="288" xfId="15" applyFont="1" applyFill="1" applyBorder="1" applyAlignment="1" applyProtection="1">
      <alignment horizontal="left" vertical="center" wrapText="1"/>
      <protection locked="0"/>
    </xf>
    <xf numFmtId="166" fontId="109" fillId="34" borderId="0" xfId="15" applyFont="1" applyFill="1" applyBorder="1" applyAlignment="1" applyProtection="1">
      <alignment horizontal="left"/>
    </xf>
    <xf numFmtId="166" fontId="62" fillId="34" borderId="294" xfId="15" applyFont="1" applyFill="1" applyBorder="1" applyAlignment="1" applyProtection="1">
      <alignment horizontal="center" vertical="center"/>
    </xf>
    <xf numFmtId="166" fontId="62" fillId="34" borderId="288" xfId="15" applyFont="1" applyFill="1" applyBorder="1" applyAlignment="1" applyProtection="1">
      <alignment horizontal="center" vertical="center"/>
    </xf>
    <xf numFmtId="166" fontId="62" fillId="34" borderId="0" xfId="15" quotePrefix="1" applyFont="1" applyFill="1" applyAlignment="1" applyProtection="1">
      <alignment horizontal="center"/>
    </xf>
    <xf numFmtId="166" fontId="62" fillId="34" borderId="269" xfId="15" applyFont="1" applyFill="1" applyBorder="1" applyAlignment="1" applyProtection="1">
      <alignment horizontal="left" vertical="center"/>
    </xf>
    <xf numFmtId="166" fontId="62" fillId="34" borderId="294" xfId="15" applyFont="1" applyFill="1" applyBorder="1" applyAlignment="1" applyProtection="1">
      <alignment horizontal="left" vertical="center"/>
    </xf>
    <xf numFmtId="166" fontId="62" fillId="34" borderId="288" xfId="15" applyFont="1" applyFill="1" applyBorder="1" applyAlignment="1" applyProtection="1">
      <alignment horizontal="left" vertical="center"/>
    </xf>
    <xf numFmtId="0" fontId="118" fillId="0" borderId="0" xfId="179" applyFont="1" applyAlignment="1" applyProtection="1"/>
    <xf numFmtId="0" fontId="66" fillId="34" borderId="0" xfId="175" applyFont="1" applyFill="1" applyBorder="1" applyAlignment="1" applyProtection="1">
      <alignment horizontal="center"/>
    </xf>
    <xf numFmtId="0" fontId="74" fillId="0" borderId="0" xfId="0" applyFont="1" applyBorder="1" applyAlignment="1" applyProtection="1">
      <alignment horizontal="center"/>
    </xf>
    <xf numFmtId="0" fontId="62" fillId="34" borderId="188" xfId="0" applyFont="1" applyFill="1" applyBorder="1" applyAlignment="1" applyProtection="1">
      <alignment horizontal="center"/>
    </xf>
    <xf numFmtId="0" fontId="0" fillId="0" borderId="155" xfId="0" applyBorder="1" applyAlignment="1">
      <alignment horizontal="center"/>
    </xf>
    <xf numFmtId="0" fontId="0" fillId="0" borderId="167" xfId="0" applyBorder="1" applyAlignment="1">
      <alignment horizontal="center"/>
    </xf>
    <xf numFmtId="0" fontId="62" fillId="34" borderId="188" xfId="175" applyFont="1" applyFill="1" applyBorder="1" applyAlignment="1" applyProtection="1">
      <alignment horizontal="center"/>
    </xf>
    <xf numFmtId="0" fontId="0" fillId="0" borderId="0" xfId="0" applyBorder="1" applyAlignment="1" applyProtection="1">
      <alignment horizontal="center"/>
    </xf>
    <xf numFmtId="0" fontId="62" fillId="34" borderId="188" xfId="0" applyFont="1" applyFill="1" applyBorder="1" applyAlignment="1" applyProtection="1">
      <alignment horizontal="left"/>
    </xf>
    <xf numFmtId="0" fontId="0" fillId="0" borderId="155" xfId="0" applyBorder="1" applyAlignment="1" applyProtection="1">
      <alignment horizontal="left"/>
    </xf>
    <xf numFmtId="0" fontId="0" fillId="0" borderId="167" xfId="0" applyBorder="1" applyAlignment="1" applyProtection="1">
      <alignment horizontal="left"/>
    </xf>
    <xf numFmtId="0" fontId="46" fillId="0" borderId="0" xfId="0" applyFont="1" applyAlignment="1" applyProtection="1"/>
    <xf numFmtId="0" fontId="62" fillId="34" borderId="98" xfId="175" applyFont="1" applyFill="1" applyBorder="1" applyAlignment="1" applyProtection="1">
      <alignment horizontal="center"/>
    </xf>
    <xf numFmtId="0" fontId="46" fillId="0" borderId="98" xfId="0" applyFont="1" applyBorder="1" applyAlignment="1" applyProtection="1">
      <alignment horizontal="center"/>
    </xf>
    <xf numFmtId="0" fontId="62" fillId="0" borderId="0" xfId="0" applyFont="1" applyAlignment="1" applyProtection="1"/>
    <xf numFmtId="0" fontId="66" fillId="34" borderId="0" xfId="0" quotePrefix="1" applyFont="1" applyFill="1" applyBorder="1" applyAlignment="1" applyProtection="1">
      <alignment horizontal="left"/>
    </xf>
    <xf numFmtId="0" fontId="46" fillId="0" borderId="0" xfId="0" applyFont="1" applyAlignment="1" applyProtection="1">
      <alignment horizontal="center"/>
    </xf>
    <xf numFmtId="170" fontId="14" fillId="34" borderId="125" xfId="176" applyNumberFormat="1" applyFont="1" applyFill="1" applyBorder="1" applyAlignment="1" applyProtection="1">
      <alignment horizontal="center"/>
    </xf>
    <xf numFmtId="170" fontId="14" fillId="34" borderId="2" xfId="176" applyNumberFormat="1" applyFont="1" applyFill="1" applyBorder="1" applyAlignment="1" applyProtection="1">
      <alignment horizontal="center"/>
    </xf>
    <xf numFmtId="170" fontId="46" fillId="34" borderId="125" xfId="176" applyNumberFormat="1" applyFont="1" applyFill="1" applyBorder="1" applyAlignment="1" applyProtection="1">
      <alignment horizontal="center"/>
    </xf>
    <xf numFmtId="170" fontId="46" fillId="34" borderId="2" xfId="176" applyNumberFormat="1" applyFont="1" applyFill="1" applyBorder="1" applyAlignment="1" applyProtection="1">
      <alignment horizontal="center"/>
    </xf>
    <xf numFmtId="170" fontId="46" fillId="34" borderId="183" xfId="176" applyNumberFormat="1" applyFont="1" applyFill="1" applyBorder="1" applyAlignment="1" applyProtection="1">
      <alignment horizontal="center"/>
    </xf>
    <xf numFmtId="170" fontId="46" fillId="34" borderId="130" xfId="176" applyNumberFormat="1" applyFont="1" applyFill="1" applyBorder="1" applyAlignment="1" applyProtection="1">
      <alignment horizontal="center"/>
    </xf>
    <xf numFmtId="170" fontId="46" fillId="34" borderId="0" xfId="176" applyNumberFormat="1" applyFont="1" applyFill="1" applyBorder="1" applyAlignment="1" applyProtection="1">
      <alignment horizontal="center"/>
    </xf>
    <xf numFmtId="0" fontId="121" fillId="34" borderId="98" xfId="0" applyFont="1" applyFill="1" applyBorder="1" applyAlignment="1" applyProtection="1">
      <alignment horizontal="center"/>
    </xf>
    <xf numFmtId="166" fontId="73" fillId="34" borderId="0" xfId="224" applyFont="1" applyFill="1" applyAlignment="1" applyProtection="1">
      <alignment horizontal="center"/>
    </xf>
    <xf numFmtId="166" fontId="66" fillId="34" borderId="195" xfId="224" applyFont="1" applyFill="1" applyBorder="1" applyAlignment="1" applyProtection="1">
      <alignment horizontal="center"/>
    </xf>
    <xf numFmtId="0" fontId="74" fillId="0" borderId="195" xfId="0" applyFont="1" applyBorder="1" applyAlignment="1" applyProtection="1">
      <alignment horizontal="center"/>
    </xf>
    <xf numFmtId="0" fontId="66" fillId="0" borderId="0" xfId="0" applyFont="1" applyAlignment="1" applyProtection="1">
      <alignment horizontal="center"/>
    </xf>
    <xf numFmtId="49" fontId="118" fillId="34" borderId="0" xfId="179" quotePrefix="1" applyNumberFormat="1" applyFont="1" applyFill="1" applyAlignment="1" applyProtection="1">
      <alignment horizontal="center"/>
    </xf>
    <xf numFmtId="49" fontId="118" fillId="34" borderId="0" xfId="179" applyNumberFormat="1" applyFont="1" applyFill="1" applyAlignment="1" applyProtection="1">
      <alignment horizontal="center"/>
    </xf>
    <xf numFmtId="0" fontId="118" fillId="0" borderId="0" xfId="179" applyFont="1" applyAlignment="1" applyProtection="1">
      <alignment horizontal="center"/>
    </xf>
    <xf numFmtId="0" fontId="62" fillId="34" borderId="95" xfId="0" applyFont="1" applyFill="1" applyBorder="1" applyAlignment="1" applyProtection="1">
      <alignment wrapText="1"/>
    </xf>
    <xf numFmtId="0" fontId="46" fillId="0" borderId="95" xfId="0" applyFont="1" applyBorder="1" applyAlignment="1" applyProtection="1">
      <alignment wrapText="1"/>
    </xf>
    <xf numFmtId="166" fontId="66" fillId="34" borderId="0" xfId="224" quotePrefix="1" applyFont="1" applyFill="1" applyAlignment="1" applyProtection="1">
      <alignment horizontal="center"/>
    </xf>
    <xf numFmtId="166" fontId="66" fillId="34" borderId="0" xfId="224" applyFont="1" applyFill="1" applyAlignment="1" applyProtection="1">
      <alignment horizontal="center"/>
    </xf>
    <xf numFmtId="0" fontId="60" fillId="0" borderId="160" xfId="0" applyFont="1" applyBorder="1" applyAlignment="1" applyProtection="1">
      <alignment horizontal="left" wrapText="1"/>
    </xf>
    <xf numFmtId="0" fontId="60" fillId="0" borderId="0" xfId="0" applyFont="1" applyBorder="1" applyAlignment="1" applyProtection="1">
      <alignment horizontal="left" wrapText="1"/>
    </xf>
    <xf numFmtId="0" fontId="178" fillId="26" borderId="0" xfId="179" quotePrefix="1" applyFont="1" applyFill="1" applyAlignment="1">
      <alignment horizontal="center"/>
    </xf>
    <xf numFmtId="0" fontId="178" fillId="0" borderId="0" xfId="179" applyFont="1" applyAlignment="1">
      <alignment horizontal="center"/>
    </xf>
    <xf numFmtId="0" fontId="97" fillId="26" borderId="0" xfId="0" applyFont="1" applyFill="1" applyBorder="1" applyAlignment="1" applyProtection="1">
      <alignment horizontal="right" wrapText="1"/>
    </xf>
    <xf numFmtId="0" fontId="23" fillId="0" borderId="0" xfId="0" applyFont="1" applyAlignment="1" applyProtection="1"/>
    <xf numFmtId="0" fontId="57" fillId="31" borderId="486" xfId="467" applyFont="1" applyFill="1" applyBorder="1" applyAlignment="1">
      <alignment horizontal="left" wrapText="1"/>
    </xf>
    <xf numFmtId="0" fontId="57" fillId="0" borderId="486" xfId="467" applyFont="1" applyBorder="1" applyAlignment="1">
      <alignment horizontal="left"/>
    </xf>
    <xf numFmtId="0" fontId="77" fillId="31" borderId="486" xfId="467" applyFont="1" applyFill="1" applyBorder="1" applyAlignment="1">
      <alignment horizontal="center" vertical="center" wrapText="1"/>
    </xf>
    <xf numFmtId="0" fontId="57" fillId="31" borderId="428" xfId="467" applyFont="1" applyFill="1" applyBorder="1" applyAlignment="1">
      <alignment horizontal="left" wrapText="1"/>
    </xf>
    <xf numFmtId="0" fontId="57" fillId="31" borderId="418" xfId="467" applyFont="1" applyFill="1" applyBorder="1" applyAlignment="1">
      <alignment horizontal="left" wrapText="1"/>
    </xf>
    <xf numFmtId="0" fontId="57" fillId="31" borderId="447" xfId="467" applyFont="1" applyFill="1" applyBorder="1" applyAlignment="1">
      <alignment horizontal="left" wrapText="1"/>
    </xf>
  </cellXfs>
  <cellStyles count="530">
    <cellStyle name="%" xfId="252"/>
    <cellStyle name="20% - Accent1" xfId="406" builtinId="30" customBuiltin="1"/>
    <cellStyle name="20% - Accent1 2" xfId="27"/>
    <cellStyle name="20% - Accent1 2 2" xfId="253"/>
    <cellStyle name="20% - Accent2" xfId="410" builtinId="34" customBuiltin="1"/>
    <cellStyle name="20% - Accent2 2" xfId="28"/>
    <cellStyle name="20% - Accent3" xfId="414" builtinId="38" customBuiltin="1"/>
    <cellStyle name="20% - Accent3 2" xfId="29"/>
    <cellStyle name="20% - Accent4" xfId="418" builtinId="42" customBuiltin="1"/>
    <cellStyle name="20% - Accent4 2" xfId="30"/>
    <cellStyle name="20% - Accent5" xfId="422" builtinId="46" customBuiltin="1"/>
    <cellStyle name="20% - Accent5 2" xfId="31"/>
    <cellStyle name="20% - Accent6" xfId="426" builtinId="50" customBuiltin="1"/>
    <cellStyle name="20% - Accent6 2" xfId="32"/>
    <cellStyle name="40% - Accent1" xfId="407" builtinId="31" customBuiltin="1"/>
    <cellStyle name="40% - Accent1 2" xfId="33"/>
    <cellStyle name="40% - Accent2" xfId="411" builtinId="35" customBuiltin="1"/>
    <cellStyle name="40% - Accent2 2" xfId="34"/>
    <cellStyle name="40% - Accent3" xfId="415" builtinId="39" customBuiltin="1"/>
    <cellStyle name="40% - Accent3 2" xfId="35"/>
    <cellStyle name="40% - Accent4" xfId="419" builtinId="43" customBuiltin="1"/>
    <cellStyle name="40% - Accent4 2" xfId="36"/>
    <cellStyle name="40% - Accent5" xfId="423" builtinId="47" customBuiltin="1"/>
    <cellStyle name="40% - Accent5 2" xfId="37"/>
    <cellStyle name="40% - Accent6" xfId="427" builtinId="51" customBuiltin="1"/>
    <cellStyle name="40% - Accent6 2" xfId="38"/>
    <cellStyle name="60% - Accent1" xfId="408" builtinId="32" customBuiltin="1"/>
    <cellStyle name="60% - Accent1 2" xfId="39"/>
    <cellStyle name="60% - Accent2" xfId="412" builtinId="36" customBuiltin="1"/>
    <cellStyle name="60% - Accent2 2" xfId="40"/>
    <cellStyle name="60% - Accent3" xfId="416" builtinId="40" customBuiltin="1"/>
    <cellStyle name="60% - Accent3 2" xfId="41"/>
    <cellStyle name="60% - Accent4" xfId="420" builtinId="44" customBuiltin="1"/>
    <cellStyle name="60% - Accent4 2" xfId="42"/>
    <cellStyle name="60% - Accent5" xfId="424" builtinId="48" customBuiltin="1"/>
    <cellStyle name="60% - Accent5 2" xfId="43"/>
    <cellStyle name="60% - Accent6" xfId="428" builtinId="52" customBuiltin="1"/>
    <cellStyle name="60% - Accent6 2" xfId="44"/>
    <cellStyle name="Accent1" xfId="405" builtinId="29" customBuiltin="1"/>
    <cellStyle name="Accent1 2" xfId="1"/>
    <cellStyle name="Accent1 3" xfId="2"/>
    <cellStyle name="Accent1 4" xfId="144"/>
    <cellStyle name="Accent2" xfId="409" builtinId="33" customBuiltin="1"/>
    <cellStyle name="Accent2 2" xfId="3"/>
    <cellStyle name="Accent2 3" xfId="4"/>
    <cellStyle name="Accent2 4" xfId="145"/>
    <cellStyle name="Accent3" xfId="413" builtinId="37" customBuiltin="1"/>
    <cellStyle name="Accent3 2" xfId="5"/>
    <cellStyle name="Accent3 3" xfId="6"/>
    <cellStyle name="Accent3 4" xfId="146"/>
    <cellStyle name="Accent4" xfId="417" builtinId="41" customBuiltin="1"/>
    <cellStyle name="Accent4 2" xfId="7"/>
    <cellStyle name="Accent4 3" xfId="8"/>
    <cellStyle name="Accent4 4" xfId="147"/>
    <cellStyle name="Accent5" xfId="421" builtinId="45" customBuiltin="1"/>
    <cellStyle name="Accent5 2" xfId="9"/>
    <cellStyle name="Accent5 3" xfId="10"/>
    <cellStyle name="Accent5 4" xfId="148"/>
    <cellStyle name="Accent6" xfId="425" builtinId="49" customBuiltin="1"/>
    <cellStyle name="Accent6 2" xfId="11"/>
    <cellStyle name="Accent6 3" xfId="12"/>
    <cellStyle name="Accent6 4" xfId="149"/>
    <cellStyle name="AI" xfId="433"/>
    <cellStyle name="AI 2" xfId="469"/>
    <cellStyle name="AI 3" xfId="470"/>
    <cellStyle name="AttribBox" xfId="93"/>
    <cellStyle name="Attribute" xfId="92"/>
    <cellStyle name="Automatic" xfId="434"/>
    <cellStyle name="Automatic 2" xfId="432"/>
    <cellStyle name="Bad" xfId="396" builtinId="27" customBuiltin="1"/>
    <cellStyle name="Bad 2" xfId="45"/>
    <cellStyle name="Calculated" xfId="435"/>
    <cellStyle name="Calculated 2" xfId="471"/>
    <cellStyle name="Calculation" xfId="400" builtinId="22" customBuiltin="1"/>
    <cellStyle name="Calculation 2" xfId="46"/>
    <cellStyle name="Calculation 2 2" xfId="127"/>
    <cellStyle name="Calculation 2 2 2" xfId="254"/>
    <cellStyle name="Calculation 2 2 2 2" xfId="255"/>
    <cellStyle name="Calculation 2 2 3" xfId="256"/>
    <cellStyle name="Calculation 2 3" xfId="257"/>
    <cellStyle name="Calculation 3" xfId="150"/>
    <cellStyle name="Calculation 3 2" xfId="258"/>
    <cellStyle name="CategoryHeading" xfId="91"/>
    <cellStyle name="check" xfId="436"/>
    <cellStyle name="check 2" xfId="472"/>
    <cellStyle name="Check Cell" xfId="402" builtinId="23" customBuiltin="1"/>
    <cellStyle name="Check Cell 2" xfId="47"/>
    <cellStyle name="CI" xfId="437"/>
    <cellStyle name="CI 2" xfId="473"/>
    <cellStyle name="Comma" xfId="177" builtinId="3"/>
    <cellStyle name="Comma 10" xfId="249"/>
    <cellStyle name="Comma 10 2" xfId="259"/>
    <cellStyle name="Comma 11" xfId="468"/>
    <cellStyle name="Comma 12" xfId="525"/>
    <cellStyle name="Comma 13" xfId="528"/>
    <cellStyle name="Comma 2" xfId="90"/>
    <cellStyle name="Comma 2 2" xfId="89"/>
    <cellStyle name="Comma 2 2 2" xfId="88"/>
    <cellStyle name="Comma 2 2 2 2" xfId="260"/>
    <cellStyle name="Comma 2 2 3" xfId="239"/>
    <cellStyle name="Comma 2 3" xfId="235"/>
    <cellStyle name="Comma 2 4" xfId="474"/>
    <cellStyle name="Comma 27" xfId="261"/>
    <cellStyle name="Comma 3" xfId="106"/>
    <cellStyle name="Comma 3 2" xfId="176"/>
    <cellStyle name="Comma 3 3" xfId="262"/>
    <cellStyle name="Comma 4" xfId="240"/>
    <cellStyle name="Comma 4 2" xfId="220"/>
    <cellStyle name="Comma 4 2 2" xfId="263"/>
    <cellStyle name="Comma 4 3" xfId="264"/>
    <cellStyle name="Comma 4 4" xfId="265"/>
    <cellStyle name="Comma 5" xfId="218"/>
    <cellStyle name="Comma 5 2" xfId="266"/>
    <cellStyle name="Comma 6" xfId="221"/>
    <cellStyle name="Comma 6 2" xfId="267"/>
    <cellStyle name="Comma 7" xfId="219"/>
    <cellStyle name="Comma 7 2" xfId="268"/>
    <cellStyle name="Comma 8" xfId="245"/>
    <cellStyle name="Comma 8 2" xfId="247"/>
    <cellStyle name="Comma 9" xfId="269"/>
    <cellStyle name="Comma_P&amp;C Annual Report 1 aug6" xfId="223"/>
    <cellStyle name="Contril Item" xfId="438"/>
    <cellStyle name="Contril Item 2" xfId="431"/>
    <cellStyle name="Control Item" xfId="439"/>
    <cellStyle name="Control Item 2" xfId="430"/>
    <cellStyle name="Currency" xfId="215" builtinId="4"/>
    <cellStyle name="Currency 2" xfId="48"/>
    <cellStyle name="Currency 2 2" xfId="151"/>
    <cellStyle name="Currency 2 3" xfId="270"/>
    <cellStyle name="Currency 3" xfId="226"/>
    <cellStyle name="Currency 3 2" xfId="271"/>
    <cellStyle name="Currency 4" xfId="229"/>
    <cellStyle name="Currency 4 2" xfId="475"/>
    <cellStyle name="Currency 5" xfId="529"/>
    <cellStyle name="DEI" xfId="440"/>
    <cellStyle name="DEI 2" xfId="476"/>
    <cellStyle name="Error" xfId="441"/>
    <cellStyle name="Euro" xfId="87"/>
    <cellStyle name="Exchange Rate" xfId="442"/>
    <cellStyle name="Exchange Rate 2" xfId="429"/>
    <cellStyle name="Explanatory Text" xfId="404" builtinId="53" customBuiltin="1"/>
    <cellStyle name="Explanatory Text 2" xfId="49"/>
    <cellStyle name="Good" xfId="395" builtinId="26" customBuiltin="1"/>
    <cellStyle name="Good 2" xfId="50"/>
    <cellStyle name="Heading 1" xfId="391" builtinId="16" customBuiltin="1"/>
    <cellStyle name="Heading 1 2" xfId="51"/>
    <cellStyle name="Heading 2" xfId="392" builtinId="17" customBuiltin="1"/>
    <cellStyle name="Heading 2 2" xfId="52"/>
    <cellStyle name="Heading 3" xfId="393" builtinId="18" customBuiltin="1"/>
    <cellStyle name="Heading 3 2" xfId="53"/>
    <cellStyle name="Heading 4" xfId="394" builtinId="19" customBuiltin="1"/>
    <cellStyle name="Heading 4 2" xfId="54"/>
    <cellStyle name="Hyperlink" xfId="179" builtinId="8"/>
    <cellStyle name="Hyperlink 2" xfId="86"/>
    <cellStyle name="Hyperlink 2 2" xfId="152"/>
    <cellStyle name="Hyperlink 3" xfId="248"/>
    <cellStyle name="Incomplete" xfId="443"/>
    <cellStyle name="Input" xfId="398" builtinId="20" customBuiltin="1"/>
    <cellStyle name="Input 2" xfId="55"/>
    <cellStyle name="Input 2 2" xfId="128"/>
    <cellStyle name="Input 2 2 2" xfId="272"/>
    <cellStyle name="Input 2 2 2 2" xfId="273"/>
    <cellStyle name="Input 2 2 3" xfId="274"/>
    <cellStyle name="Input 2 3" xfId="275"/>
    <cellStyle name="Input 3" xfId="153"/>
    <cellStyle name="Input 3 2" xfId="276"/>
    <cellStyle name="Input Indirect" xfId="444"/>
    <cellStyle name="Input Numbers" xfId="236"/>
    <cellStyle name="Input Numbers 2" xfId="445"/>
    <cellStyle name="Input Numbers 3" xfId="460"/>
    <cellStyle name="Input Subtotal" xfId="446"/>
    <cellStyle name="Input Subtotal 2" xfId="461"/>
    <cellStyle name="Input Text" xfId="231"/>
    <cellStyle name="Input Text 2" xfId="237"/>
    <cellStyle name="Linked Cell" xfId="401" builtinId="24" customBuiltin="1"/>
    <cellStyle name="Linked Cell 2" xfId="56"/>
    <cellStyle name="MajorHeading" xfId="85"/>
    <cellStyle name="Negatif  Numbers" xfId="447"/>
    <cellStyle name="Negatif  Numbers 2" xfId="462"/>
    <cellStyle name="Neutral" xfId="397" builtinId="28" customBuiltin="1"/>
    <cellStyle name="Neutral 2" xfId="57"/>
    <cellStyle name="Normal" xfId="0" builtinId="0"/>
    <cellStyle name="Normal 10" xfId="84"/>
    <cellStyle name="Normal 11" xfId="83"/>
    <cellStyle name="Normal 11 2" xfId="94"/>
    <cellStyle name="Normal 11 2 2" xfId="121"/>
    <cellStyle name="Normal 11 2 2 2" xfId="192"/>
    <cellStyle name="Normal 11 2 2 2 2" xfId="277"/>
    <cellStyle name="Normal 11 2 2 3" xfId="278"/>
    <cellStyle name="Normal 11 2 3" xfId="134"/>
    <cellStyle name="Normal 11 2 3 2" xfId="200"/>
    <cellStyle name="Normal 11 2 3 2 2" xfId="279"/>
    <cellStyle name="Normal 11 2 3 3" xfId="280"/>
    <cellStyle name="Normal 11 2 4" xfId="154"/>
    <cellStyle name="Normal 11 2 4 2" xfId="206"/>
    <cellStyle name="Normal 11 2 4 2 2" xfId="281"/>
    <cellStyle name="Normal 11 2 4 3" xfId="282"/>
    <cellStyle name="Normal 11 2 5" xfId="184"/>
    <cellStyle name="Normal 11 2 5 2" xfId="283"/>
    <cellStyle name="Normal 11 2 6" xfId="284"/>
    <cellStyle name="Normal 11 3" xfId="107"/>
    <cellStyle name="Normal 11 3 2" xfId="123"/>
    <cellStyle name="Normal 11 3 2 2" xfId="194"/>
    <cellStyle name="Normal 11 3 2 2 2" xfId="285"/>
    <cellStyle name="Normal 11 3 2 3" xfId="286"/>
    <cellStyle name="Normal 11 3 3" xfId="136"/>
    <cellStyle name="Normal 11 3 3 2" xfId="202"/>
    <cellStyle name="Normal 11 3 3 2 2" xfId="287"/>
    <cellStyle name="Normal 11 3 3 3" xfId="288"/>
    <cellStyle name="Normal 11 3 4" xfId="155"/>
    <cellStyle name="Normal 11 3 4 2" xfId="207"/>
    <cellStyle name="Normal 11 3 4 2 2" xfId="289"/>
    <cellStyle name="Normal 11 3 4 3" xfId="290"/>
    <cellStyle name="Normal 11 3 5" xfId="186"/>
    <cellStyle name="Normal 11 3 5 2" xfId="291"/>
    <cellStyle name="Normal 11 3 6" xfId="292"/>
    <cellStyle name="Normal 11 4" xfId="120"/>
    <cellStyle name="Normal 11 4 2" xfId="191"/>
    <cellStyle name="Normal 11 4 2 2" xfId="293"/>
    <cellStyle name="Normal 11 4 3" xfId="294"/>
    <cellStyle name="Normal 11 5" xfId="133"/>
    <cellStyle name="Normal 11 5 2" xfId="199"/>
    <cellStyle name="Normal 11 5 2 2" xfId="295"/>
    <cellStyle name="Normal 11 5 3" xfId="296"/>
    <cellStyle name="Normal 11 6" xfId="156"/>
    <cellStyle name="Normal 11 6 2" xfId="208"/>
    <cellStyle name="Normal 11 6 2 2" xfId="297"/>
    <cellStyle name="Normal 11 6 3" xfId="298"/>
    <cellStyle name="Normal 11 7" xfId="183"/>
    <cellStyle name="Normal 11 7 2" xfId="299"/>
    <cellStyle name="Normal 11 8" xfId="300"/>
    <cellStyle name="Normal 12" xfId="64"/>
    <cellStyle name="Normal 12 11" xfId="82"/>
    <cellStyle name="Normal 12 2" xfId="108"/>
    <cellStyle name="Normal 12 2 2" xfId="124"/>
    <cellStyle name="Normal 12 2 2 2" xfId="195"/>
    <cellStyle name="Normal 12 2 2 2 2" xfId="301"/>
    <cellStyle name="Normal 12 2 2 3" xfId="302"/>
    <cellStyle name="Normal 12 2 3" xfId="137"/>
    <cellStyle name="Normal 12 2 3 2" xfId="203"/>
    <cellStyle name="Normal 12 2 3 2 2" xfId="303"/>
    <cellStyle name="Normal 12 2 3 3" xfId="304"/>
    <cellStyle name="Normal 12 2 4" xfId="157"/>
    <cellStyle name="Normal 12 2 4 2" xfId="209"/>
    <cellStyle name="Normal 12 2 4 2 2" xfId="305"/>
    <cellStyle name="Normal 12 2 4 3" xfId="306"/>
    <cellStyle name="Normal 12 2 5" xfId="187"/>
    <cellStyle name="Normal 12 2 5 2" xfId="307"/>
    <cellStyle name="Normal 12 2 6" xfId="308"/>
    <cellStyle name="Normal 12 3" xfId="119"/>
    <cellStyle name="Normal 12 3 2" xfId="190"/>
    <cellStyle name="Normal 12 3 2 2" xfId="309"/>
    <cellStyle name="Normal 12 3 3" xfId="310"/>
    <cellStyle name="Normal 12 4" xfId="132"/>
    <cellStyle name="Normal 12 4 2" xfId="198"/>
    <cellStyle name="Normal 12 4 2 2" xfId="311"/>
    <cellStyle name="Normal 12 4 3" xfId="312"/>
    <cellStyle name="Normal 12 5" xfId="158"/>
    <cellStyle name="Normal 12 5 2" xfId="210"/>
    <cellStyle name="Normal 12 5 2 2" xfId="313"/>
    <cellStyle name="Normal 12 5 3" xfId="314"/>
    <cellStyle name="Normal 12 6" xfId="159"/>
    <cellStyle name="Normal 12 6 2" xfId="211"/>
    <cellStyle name="Normal 12 6 2 2" xfId="315"/>
    <cellStyle name="Normal 12 6 3" xfId="316"/>
    <cellStyle name="Normal 12 7" xfId="182"/>
    <cellStyle name="Normal 12 7 2" xfId="317"/>
    <cellStyle name="Normal 12 8" xfId="318"/>
    <cellStyle name="Normal 13" xfId="109"/>
    <cellStyle name="Normal 13 2" xfId="141"/>
    <cellStyle name="Normal 14" xfId="110"/>
    <cellStyle name="Normal 14 2" xfId="142"/>
    <cellStyle name="Normal 15" xfId="140"/>
    <cellStyle name="Normal 15 2" xfId="143"/>
    <cellStyle name="Normal 16" xfId="225"/>
    <cellStyle name="Normal 16 2" xfId="250"/>
    <cellStyle name="Normal 17" xfId="241"/>
    <cellStyle name="Normal 17 2" xfId="319"/>
    <cellStyle name="Normal 18" xfId="243"/>
    <cellStyle name="Normal 18 2" xfId="320"/>
    <cellStyle name="Normal 19" xfId="251"/>
    <cellStyle name="Normal 2" xfId="13"/>
    <cellStyle name="Normal 2 10" xfId="448"/>
    <cellStyle name="Normal 2 2" xfId="26"/>
    <cellStyle name="Normal 2 2 2" xfId="95"/>
    <cellStyle name="Normal 2 2 3" xfId="80"/>
    <cellStyle name="Normal 2 2 4" xfId="160"/>
    <cellStyle name="Normal 2 2 5" xfId="321"/>
    <cellStyle name="Normal 2 3" xfId="79"/>
    <cellStyle name="Normal 2 3 2" xfId="111"/>
    <cellStyle name="Normal 2 3 3" xfId="161"/>
    <cellStyle name="Normal 2 4" xfId="78"/>
    <cellStyle name="Normal 2 5" xfId="81"/>
    <cellStyle name="Normal 2 6" xfId="77"/>
    <cellStyle name="Normal 2 7" xfId="76"/>
    <cellStyle name="Normal 2 8" xfId="75"/>
    <cellStyle name="Normal 2 9" xfId="112"/>
    <cellStyle name="Normal 2_20.45" xfId="162"/>
    <cellStyle name="Normal 20" xfId="477"/>
    <cellStyle name="Normal 21" xfId="467"/>
    <cellStyle name="Normal 22" xfId="478"/>
    <cellStyle name="Normal 23" xfId="479"/>
    <cellStyle name="Normal 24" xfId="480"/>
    <cellStyle name="Normal 25" xfId="481"/>
    <cellStyle name="Normal 26" xfId="482"/>
    <cellStyle name="Normal 27" xfId="483"/>
    <cellStyle name="Normal 28" xfId="484"/>
    <cellStyle name="Normal 29" xfId="322"/>
    <cellStyle name="Normal 3" xfId="14"/>
    <cellStyle name="Normal 3 2" xfId="73"/>
    <cellStyle name="Normal 3 2 2" xfId="323"/>
    <cellStyle name="Normal 3 3" xfId="74"/>
    <cellStyle name="Normal 3 4" xfId="113"/>
    <cellStyle name="Normal 3 4 2" xfId="125"/>
    <cellStyle name="Normal 3 4 2 2" xfId="196"/>
    <cellStyle name="Normal 3 4 2 2 2" xfId="324"/>
    <cellStyle name="Normal 3 4 2 3" xfId="325"/>
    <cellStyle name="Normal 3 4 3" xfId="138"/>
    <cellStyle name="Normal 3 4 3 2" xfId="204"/>
    <cellStyle name="Normal 3 4 3 2 2" xfId="326"/>
    <cellStyle name="Normal 3 4 3 3" xfId="327"/>
    <cellStyle name="Normal 3 4 4" xfId="163"/>
    <cellStyle name="Normal 3 4 4 2" xfId="212"/>
    <cellStyle name="Normal 3 4 4 2 2" xfId="328"/>
    <cellStyle name="Normal 3 4 4 3" xfId="329"/>
    <cellStyle name="Normal 3 4 5" xfId="188"/>
    <cellStyle name="Normal 3 4 5 2" xfId="330"/>
    <cellStyle name="Normal 3 4 6" xfId="331"/>
    <cellStyle name="Normal 3 5" xfId="227"/>
    <cellStyle name="Normal 3 5 2" xfId="332"/>
    <cellStyle name="Normal 30" xfId="485"/>
    <cellStyle name="Normal 31" xfId="486"/>
    <cellStyle name="Normal 32" xfId="487"/>
    <cellStyle name="Normal 33" xfId="488"/>
    <cellStyle name="Normal 34" xfId="489"/>
    <cellStyle name="Normal 35" xfId="490"/>
    <cellStyle name="Normal 36" xfId="491"/>
    <cellStyle name="Normal 37" xfId="492"/>
    <cellStyle name="Normal 38" xfId="493"/>
    <cellStyle name="Normal 39" xfId="494"/>
    <cellStyle name="Normal 4" xfId="15"/>
    <cellStyle name="Normal 4 2" xfId="71"/>
    <cellStyle name="Normal 4 2 2" xfId="333"/>
    <cellStyle name="Normal 4 3" xfId="72"/>
    <cellStyle name="Normal 4 3 2" xfId="334"/>
    <cellStyle name="Normal 4 4" xfId="65"/>
    <cellStyle name="Normal 40" xfId="495"/>
    <cellStyle name="Normal 41" xfId="496"/>
    <cellStyle name="Normal 42" xfId="497"/>
    <cellStyle name="Normal 43" xfId="498"/>
    <cellStyle name="Normal 44" xfId="499"/>
    <cellStyle name="Normal 45" xfId="500"/>
    <cellStyle name="Normal 46" xfId="501"/>
    <cellStyle name="Normal 47" xfId="502"/>
    <cellStyle name="Normal 48" xfId="503"/>
    <cellStyle name="Normal 49" xfId="504"/>
    <cellStyle name="Normal 5" xfId="63"/>
    <cellStyle name="Normal 5 2" xfId="70"/>
    <cellStyle name="Normal 5 2 2" xfId="335"/>
    <cellStyle name="Normal 5 3" xfId="96"/>
    <cellStyle name="Normal 5 3 2" xfId="122"/>
    <cellStyle name="Normal 5 3 2 2" xfId="193"/>
    <cellStyle name="Normal 5 3 2 2 2" xfId="336"/>
    <cellStyle name="Normal 5 3 2 3" xfId="337"/>
    <cellStyle name="Normal 5 3 3" xfId="135"/>
    <cellStyle name="Normal 5 3 3 2" xfId="201"/>
    <cellStyle name="Normal 5 3 3 2 2" xfId="338"/>
    <cellStyle name="Normal 5 3 3 3" xfId="339"/>
    <cellStyle name="Normal 5 3 4" xfId="164"/>
    <cellStyle name="Normal 5 3 4 2" xfId="213"/>
    <cellStyle name="Normal 5 3 4 2 2" xfId="340"/>
    <cellStyle name="Normal 5 3 4 3" xfId="341"/>
    <cellStyle name="Normal 5 3 5" xfId="185"/>
    <cellStyle name="Normal 5 3 5 2" xfId="342"/>
    <cellStyle name="Normal 5 3 6" xfId="343"/>
    <cellStyle name="Normal 5 4" xfId="114"/>
    <cellStyle name="Normal 5 4 2" xfId="126"/>
    <cellStyle name="Normal 5 4 2 2" xfId="197"/>
    <cellStyle name="Normal 5 4 2 2 2" xfId="344"/>
    <cellStyle name="Normal 5 4 2 3" xfId="345"/>
    <cellStyle name="Normal 5 4 3" xfId="139"/>
    <cellStyle name="Normal 5 4 3 2" xfId="205"/>
    <cellStyle name="Normal 5 4 3 2 2" xfId="346"/>
    <cellStyle name="Normal 5 4 3 3" xfId="347"/>
    <cellStyle name="Normal 5 4 4" xfId="165"/>
    <cellStyle name="Normal 5 4 4 2" xfId="214"/>
    <cellStyle name="Normal 5 4 4 2 2" xfId="348"/>
    <cellStyle name="Normal 5 4 4 3" xfId="349"/>
    <cellStyle name="Normal 5 4 5" xfId="189"/>
    <cellStyle name="Normal 5 4 5 2" xfId="350"/>
    <cellStyle name="Normal 5 4 6" xfId="351"/>
    <cellStyle name="Normal 5 5" xfId="118"/>
    <cellStyle name="Normal 5 6" xfId="166"/>
    <cellStyle name="Normal 5 7" xfId="352"/>
    <cellStyle name="Normal 50" xfId="505"/>
    <cellStyle name="Normal 51" xfId="506"/>
    <cellStyle name="Normal 52" xfId="507"/>
    <cellStyle name="Normal 53" xfId="508"/>
    <cellStyle name="Normal 54" xfId="509"/>
    <cellStyle name="Normal 55" xfId="510"/>
    <cellStyle name="Normal 56" xfId="511"/>
    <cellStyle name="Normal 57" xfId="512"/>
    <cellStyle name="Normal 58" xfId="513"/>
    <cellStyle name="Normal 59" xfId="514"/>
    <cellStyle name="Normal 6" xfId="69"/>
    <cellStyle name="Normal 6 2" xfId="353"/>
    <cellStyle name="Normal 6 2 2" xfId="515"/>
    <cellStyle name="Normal 6 3" xfId="516"/>
    <cellStyle name="Normal 60" xfId="524"/>
    <cellStyle name="Normal 61" xfId="526"/>
    <cellStyle name="Normal 7" xfId="68"/>
    <cellStyle name="Normal 7 2" xfId="67"/>
    <cellStyle name="Normal 7 2 2" xfId="66"/>
    <cellStyle name="Normal 8" xfId="98"/>
    <cellStyle name="Normal 8 2" xfId="354"/>
    <cellStyle name="Normal 8 3" xfId="517"/>
    <cellStyle name="Normal 9" xfId="99"/>
    <cellStyle name="Normal 9 2" xfId="518"/>
    <cellStyle name="Normal 9 3" xfId="519"/>
    <cellStyle name="Normal Col" xfId="449"/>
    <cellStyle name="Normal Col 2" xfId="520"/>
    <cellStyle name="Normal color" xfId="450"/>
    <cellStyle name="Normal color 2" xfId="463"/>
    <cellStyle name="Normal color 3" xfId="521"/>
    <cellStyle name="Normal_ActLiabIL" xfId="234"/>
    <cellStyle name="Normal_Book1" xfId="181"/>
    <cellStyle name="Normal_bsif54annuelf02" xfId="180"/>
    <cellStyle name="Normal_DRAFT_6_July31.03 (1)" xfId="233"/>
    <cellStyle name="Normal_Financial Instruments_PC_Mar16e (5)" xfId="244"/>
    <cellStyle name="Normal_LIFE-1_Current ANNUAL Return_e" xfId="230"/>
    <cellStyle name="Normal_Modif_DRAFT9.5_April 18 04" xfId="216"/>
    <cellStyle name="Normal_osfi54annuale02" xfId="224"/>
    <cellStyle name="Normal_P&amp;C Annual Report 1 aug6" xfId="222"/>
    <cellStyle name="Normal_P&amp;C1_ANNUAL_Return_IFRS changes_DRAFT Q4 2011_Internal Mock Up_e" xfId="178"/>
    <cellStyle name="Normal_QIS 2 Formsv2 2" xfId="175"/>
    <cellStyle name="Note 2" xfId="58"/>
    <cellStyle name="Note 2 2" xfId="129"/>
    <cellStyle name="Note 2 2 2" xfId="355"/>
    <cellStyle name="Note 2 2 2 2" xfId="356"/>
    <cellStyle name="Note 2 2 3" xfId="357"/>
    <cellStyle name="Note 2 3" xfId="358"/>
    <cellStyle name="Note 2 4" xfId="451"/>
    <cellStyle name="Note 3" xfId="167"/>
    <cellStyle name="Note 3 2" xfId="359"/>
    <cellStyle name="OfWhich" xfId="100"/>
    <cellStyle name="Output" xfId="399" builtinId="21" customBuiltin="1"/>
    <cellStyle name="Output 2" xfId="59"/>
    <cellStyle name="Output 2 2" xfId="130"/>
    <cellStyle name="Output 2 2 2" xfId="360"/>
    <cellStyle name="Output 2 2 2 2" xfId="361"/>
    <cellStyle name="Output 2 2 3" xfId="362"/>
    <cellStyle name="Output 2 3" xfId="168"/>
    <cellStyle name="Output 2 3 2" xfId="363"/>
    <cellStyle name="Output 2 4" xfId="364"/>
    <cellStyle name="Output 3" xfId="169"/>
    <cellStyle name="Output 3 2" xfId="365"/>
    <cellStyle name="Output Amounts" xfId="366"/>
    <cellStyle name="Output Column Headings" xfId="367"/>
    <cellStyle name="Output Line Items" xfId="368"/>
    <cellStyle name="Output Line Items 2" xfId="369"/>
    <cellStyle name="Output Report Heading" xfId="370"/>
    <cellStyle name="Output Report Title" xfId="371"/>
    <cellStyle name="Percent" xfId="217" builtinId="5"/>
    <cellStyle name="Percent 2" xfId="60"/>
    <cellStyle name="Percent 2 2" xfId="102"/>
    <cellStyle name="Percent 2 3" xfId="101"/>
    <cellStyle name="Percent 2 3 2" xfId="372"/>
    <cellStyle name="Percent 2 4 2" xfId="373"/>
    <cellStyle name="Percent 2 5" xfId="374"/>
    <cellStyle name="Percent 3" xfId="103"/>
    <cellStyle name="Percent 3 2" xfId="115"/>
    <cellStyle name="Percent 3 2 2" xfId="375"/>
    <cellStyle name="Percent 4" xfId="116"/>
    <cellStyle name="Percent 4 2" xfId="376"/>
    <cellStyle name="Percent 5" xfId="228"/>
    <cellStyle name="Percent 5 2" xfId="377"/>
    <cellStyle name="Percent 6" xfId="246"/>
    <cellStyle name="Percent 7" xfId="527"/>
    <cellStyle name="Protect" xfId="232"/>
    <cellStyle name="Protect blue" xfId="238"/>
    <cellStyle name="Protect blue 2" xfId="242"/>
    <cellStyle name="Protect blue 3" xfId="452"/>
    <cellStyle name="Protect blue 4" xfId="464"/>
    <cellStyle name="QIS Heading 3" xfId="104"/>
    <cellStyle name="Rpt_Num" xfId="522"/>
    <cellStyle name="STYL0 - Style1" xfId="16"/>
    <cellStyle name="STYL1 - Style2" xfId="17"/>
    <cellStyle name="STYL2 - Style3" xfId="18"/>
    <cellStyle name="STYL3 - Style4" xfId="19"/>
    <cellStyle name="STYL4 - Style5" xfId="20"/>
    <cellStyle name="STYL5 - Style6" xfId="21"/>
    <cellStyle name="STYL6 - Style7" xfId="22"/>
    <cellStyle name="STYL7 - Style8" xfId="23"/>
    <cellStyle name="Style 1" xfId="523"/>
    <cellStyle name="Sub Totals" xfId="453"/>
    <cellStyle name="Sub Totals 2" xfId="465"/>
    <cellStyle name="SUBHEAD" xfId="454"/>
    <cellStyle name="SUBHEAD 2" xfId="466"/>
    <cellStyle name="subtotals" xfId="97"/>
    <cellStyle name="Text" xfId="455"/>
    <cellStyle name="Text Read Only" xfId="456"/>
    <cellStyle name="Title" xfId="390" builtinId="15" customBuiltin="1"/>
    <cellStyle name="Title 2" xfId="61"/>
    <cellStyle name="Total 2" xfId="24"/>
    <cellStyle name="Total 2 2" xfId="131"/>
    <cellStyle name="Total 2 2 2" xfId="378"/>
    <cellStyle name="Total 2 2 2 2" xfId="379"/>
    <cellStyle name="Total 2 2 3" xfId="380"/>
    <cellStyle name="Total 2 3" xfId="170"/>
    <cellStyle name="Total 2 3 2" xfId="381"/>
    <cellStyle name="Total 2 4" xfId="382"/>
    <cellStyle name="Total 2 5" xfId="458"/>
    <cellStyle name="Total 3" xfId="25"/>
    <cellStyle name="Total 3 2" xfId="171"/>
    <cellStyle name="Total 3 2 2" xfId="383"/>
    <cellStyle name="Total 3 3" xfId="172"/>
    <cellStyle name="Total 3 3 2" xfId="384"/>
    <cellStyle name="Total 3 4" xfId="385"/>
    <cellStyle name="Total 3 4 2" xfId="386"/>
    <cellStyle name="Total 3 5" xfId="387"/>
    <cellStyle name="Total 4" xfId="173"/>
    <cellStyle name="Total 4 2" xfId="388"/>
    <cellStyle name="Total 5" xfId="174"/>
    <cellStyle name="Total 5 2" xfId="389"/>
    <cellStyle name="Total 6" xfId="457"/>
    <cellStyle name="UnitValuation" xfId="105"/>
    <cellStyle name="Unlocked Input" xfId="117"/>
    <cellStyle name="Unprotect" xfId="459"/>
    <cellStyle name="Warning Text" xfId="403" builtinId="11" customBuiltin="1"/>
    <cellStyle name="Warning Text 2" xfId="62"/>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22"/>
      </font>
    </dxf>
  </dxfs>
  <tableStyles count="0" defaultTableStyle="TableStyleMedium2" defaultPivotStyle="PivotStyleLight16"/>
  <colors>
    <mruColors>
      <color rgb="FFCCFFFF"/>
      <color rgb="FFFFFFCC"/>
      <color rgb="FFCC66FF"/>
      <color rgb="FF66FFFF"/>
      <color rgb="FFCCFFCC"/>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haredStrings" Target="sharedString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tyles" Target="styles.xml"/><Relationship Id="rId9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theme" Target="theme/theme1.xml"/><Relationship Id="rId98"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37354</xdr:colOff>
      <xdr:row>0</xdr:row>
      <xdr:rowOff>27147</xdr:rowOff>
    </xdr:from>
    <xdr:to>
      <xdr:col>2</xdr:col>
      <xdr:colOff>141942</xdr:colOff>
      <xdr:row>1</xdr:row>
      <xdr:rowOff>460013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354" y="27147"/>
          <a:ext cx="2278529" cy="6196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29.xml.rels><?xml version="1.0" encoding="UTF-8" standalone="yes"?>
<Relationships xmlns="http://schemas.openxmlformats.org/package/2006/relationships"><Relationship Id="rId3" Type="http://schemas.openxmlformats.org/officeDocument/2006/relationships/hyperlink" Target="http://www.lautorite.qc.ca/files/pdf/formulaires-professionnels/assureur/form-procuration-repr-princ-en.pdf" TargetMode="External"/><Relationship Id="rId2" Type="http://schemas.openxmlformats.org/officeDocument/2006/relationships/hyperlink" Target="http://www.lautorite.qc.ca/en/index.html" TargetMode="External"/><Relationship Id="rId1" Type="http://schemas.openxmlformats.org/officeDocument/2006/relationships/printerSettings" Target="../printerSettings/printerSettings54.bin"/><Relationship Id="rId4" Type="http://schemas.openxmlformats.org/officeDocument/2006/relationships/printerSettings" Target="../printerSettings/printerSettings5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www.lautorite.qc.ca/files/pdf/formulaires-professionnels/assureur/form-procuration-repr-princ-en.pdf" TargetMode="External"/><Relationship Id="rId1" Type="http://schemas.openxmlformats.org/officeDocument/2006/relationships/printerSettings" Target="../printerSettings/printerSettings66.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s>
</file>

<file path=xl/worksheets/_rels/sheet66.xml.rels><?xml version="1.0" encoding="UTF-8" standalone="yes"?>
<Relationships xmlns="http://schemas.openxmlformats.org/package/2006/relationships"><Relationship Id="rId2" Type="http://schemas.openxmlformats.org/officeDocument/2006/relationships/printerSettings" Target="../printerSettings/printerSettings105.bin"/><Relationship Id="rId1" Type="http://schemas.openxmlformats.org/officeDocument/2006/relationships/printerSettings" Target="../printerSettings/printerSettings104.bin"/></Relationships>
</file>

<file path=xl/worksheets/_rels/sheet67.xml.rels><?xml version="1.0" encoding="UTF-8" standalone="yes"?>
<Relationships xmlns="http://schemas.openxmlformats.org/package/2006/relationships"><Relationship Id="rId2" Type="http://schemas.openxmlformats.org/officeDocument/2006/relationships/printerSettings" Target="../printerSettings/printerSettings107.bin"/><Relationship Id="rId1" Type="http://schemas.openxmlformats.org/officeDocument/2006/relationships/printerSettings" Target="../printerSettings/printerSettings106.bin"/></Relationships>
</file>

<file path=xl/worksheets/_rels/sheet68.xml.rels><?xml version="1.0" encoding="UTF-8" standalone="yes"?>
<Relationships xmlns="http://schemas.openxmlformats.org/package/2006/relationships"><Relationship Id="rId2" Type="http://schemas.openxmlformats.org/officeDocument/2006/relationships/printerSettings" Target="../printerSettings/printerSettings109.bin"/><Relationship Id="rId1" Type="http://schemas.openxmlformats.org/officeDocument/2006/relationships/printerSettings" Target="../printerSettings/printerSettings108.bin"/></Relationships>
</file>

<file path=xl/worksheets/_rels/sheet69.xml.rels><?xml version="1.0" encoding="UTF-8" standalone="yes"?>
<Relationships xmlns="http://schemas.openxmlformats.org/package/2006/relationships"><Relationship Id="rId2" Type="http://schemas.openxmlformats.org/officeDocument/2006/relationships/printerSettings" Target="../printerSettings/printerSettings111.bin"/><Relationship Id="rId1" Type="http://schemas.openxmlformats.org/officeDocument/2006/relationships/printerSettings" Target="../printerSettings/printerSettings1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0.xml.rels><?xml version="1.0" encoding="UTF-8" standalone="yes"?>
<Relationships xmlns="http://schemas.openxmlformats.org/package/2006/relationships"><Relationship Id="rId2" Type="http://schemas.openxmlformats.org/officeDocument/2006/relationships/printerSettings" Target="../printerSettings/printerSettings113.bin"/><Relationship Id="rId1" Type="http://schemas.openxmlformats.org/officeDocument/2006/relationships/printerSettings" Target="../printerSettings/printerSettings112.bin"/></Relationships>
</file>

<file path=xl/worksheets/_rels/sheet71.xml.rels><?xml version="1.0" encoding="UTF-8" standalone="yes"?>
<Relationships xmlns="http://schemas.openxmlformats.org/package/2006/relationships"><Relationship Id="rId2" Type="http://schemas.openxmlformats.org/officeDocument/2006/relationships/printerSettings" Target="../printerSettings/printerSettings115.bin"/><Relationship Id="rId1" Type="http://schemas.openxmlformats.org/officeDocument/2006/relationships/printerSettings" Target="../printerSettings/printerSettings114.bin"/></Relationships>
</file>

<file path=xl/worksheets/_rels/sheet72.xml.rels><?xml version="1.0" encoding="UTF-8" standalone="yes"?>
<Relationships xmlns="http://schemas.openxmlformats.org/package/2006/relationships"><Relationship Id="rId2" Type="http://schemas.openxmlformats.org/officeDocument/2006/relationships/printerSettings" Target="../printerSettings/printerSettings117.bin"/><Relationship Id="rId1" Type="http://schemas.openxmlformats.org/officeDocument/2006/relationships/printerSettings" Target="../printerSettings/printerSettings116.bin"/></Relationships>
</file>

<file path=xl/worksheets/_rels/sheet73.xml.rels><?xml version="1.0" encoding="UTF-8" standalone="yes"?>
<Relationships xmlns="http://schemas.openxmlformats.org/package/2006/relationships"><Relationship Id="rId2" Type="http://schemas.openxmlformats.org/officeDocument/2006/relationships/printerSettings" Target="../printerSettings/printerSettings119.bin"/><Relationship Id="rId1" Type="http://schemas.openxmlformats.org/officeDocument/2006/relationships/printerSettings" Target="../printerSettings/printerSettings118.bin"/></Relationships>
</file>

<file path=xl/worksheets/_rels/sheet74.xml.rels><?xml version="1.0" encoding="UTF-8" standalone="yes"?>
<Relationships xmlns="http://schemas.openxmlformats.org/package/2006/relationships"><Relationship Id="rId2" Type="http://schemas.openxmlformats.org/officeDocument/2006/relationships/printerSettings" Target="../printerSettings/printerSettings121.bin"/><Relationship Id="rId1" Type="http://schemas.openxmlformats.org/officeDocument/2006/relationships/printerSettings" Target="../printerSettings/printerSettings120.bin"/></Relationships>
</file>

<file path=xl/worksheets/_rels/sheet75.xml.rels><?xml version="1.0" encoding="UTF-8" standalone="yes"?>
<Relationships xmlns="http://schemas.openxmlformats.org/package/2006/relationships"><Relationship Id="rId2" Type="http://schemas.openxmlformats.org/officeDocument/2006/relationships/printerSettings" Target="../printerSettings/printerSettings123.bin"/><Relationship Id="rId1" Type="http://schemas.openxmlformats.org/officeDocument/2006/relationships/printerSettings" Target="../printerSettings/printerSettings122.bin"/></Relationships>
</file>

<file path=xl/worksheets/_rels/sheet76.xml.rels><?xml version="1.0" encoding="UTF-8" standalone="yes"?>
<Relationships xmlns="http://schemas.openxmlformats.org/package/2006/relationships"><Relationship Id="rId2" Type="http://schemas.openxmlformats.org/officeDocument/2006/relationships/printerSettings" Target="../printerSettings/printerSettings125.bin"/><Relationship Id="rId1" Type="http://schemas.openxmlformats.org/officeDocument/2006/relationships/printerSettings" Target="../printerSettings/printerSettings124.bin"/></Relationships>
</file>

<file path=xl/worksheets/_rels/sheet77.xml.rels><?xml version="1.0" encoding="UTF-8" standalone="yes"?>
<Relationships xmlns="http://schemas.openxmlformats.org/package/2006/relationships"><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s>
</file>

<file path=xl/worksheets/_rels/sheet78.xml.rels><?xml version="1.0" encoding="UTF-8" standalone="yes"?>
<Relationships xmlns="http://schemas.openxmlformats.org/package/2006/relationships"><Relationship Id="rId2" Type="http://schemas.openxmlformats.org/officeDocument/2006/relationships/printerSettings" Target="../printerSettings/printerSettings129.bin"/><Relationship Id="rId1" Type="http://schemas.openxmlformats.org/officeDocument/2006/relationships/printerSettings" Target="../printerSettings/printerSettings128.bin"/></Relationships>
</file>

<file path=xl/worksheets/_rels/sheet79.xml.rels><?xml version="1.0" encoding="UTF-8" standalone="yes"?>
<Relationships xmlns="http://schemas.openxmlformats.org/package/2006/relationships"><Relationship Id="rId2" Type="http://schemas.openxmlformats.org/officeDocument/2006/relationships/printerSettings" Target="../printerSettings/printerSettings131.bin"/><Relationship Id="rId1" Type="http://schemas.openxmlformats.org/officeDocument/2006/relationships/printerSettings" Target="../printerSettings/printerSettings13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0.xml.rels><?xml version="1.0" encoding="UTF-8" standalone="yes"?>
<Relationships xmlns="http://schemas.openxmlformats.org/package/2006/relationships"><Relationship Id="rId2" Type="http://schemas.openxmlformats.org/officeDocument/2006/relationships/printerSettings" Target="../printerSettings/printerSettings133.bin"/><Relationship Id="rId1" Type="http://schemas.openxmlformats.org/officeDocument/2006/relationships/printerSettings" Target="../printerSettings/printerSettings132.bin"/></Relationships>
</file>

<file path=xl/worksheets/_rels/sheet81.xml.rels><?xml version="1.0" encoding="UTF-8" standalone="yes"?>
<Relationships xmlns="http://schemas.openxmlformats.org/package/2006/relationships"><Relationship Id="rId2" Type="http://schemas.openxmlformats.org/officeDocument/2006/relationships/printerSettings" Target="../printerSettings/printerSettings135.bin"/><Relationship Id="rId1" Type="http://schemas.openxmlformats.org/officeDocument/2006/relationships/printerSettings" Target="../printerSettings/printerSettings134.bin"/></Relationships>
</file>

<file path=xl/worksheets/_rels/sheet82.xml.rels><?xml version="1.0" encoding="UTF-8" standalone="yes"?>
<Relationships xmlns="http://schemas.openxmlformats.org/package/2006/relationships"><Relationship Id="rId2" Type="http://schemas.openxmlformats.org/officeDocument/2006/relationships/printerSettings" Target="../printerSettings/printerSettings137.bin"/><Relationship Id="rId1" Type="http://schemas.openxmlformats.org/officeDocument/2006/relationships/printerSettings" Target="../printerSettings/printerSettings136.bin"/></Relationships>
</file>

<file path=xl/worksheets/_rels/sheet83.xml.rels><?xml version="1.0" encoding="UTF-8" standalone="yes"?>
<Relationships xmlns="http://schemas.openxmlformats.org/package/2006/relationships"><Relationship Id="rId2" Type="http://schemas.openxmlformats.org/officeDocument/2006/relationships/printerSettings" Target="../printerSettings/printerSettings139.bin"/><Relationship Id="rId1" Type="http://schemas.openxmlformats.org/officeDocument/2006/relationships/printerSettings" Target="../printerSettings/printerSettings138.bin"/></Relationships>
</file>

<file path=xl/worksheets/_rels/sheet84.xml.rels><?xml version="1.0" encoding="UTF-8" standalone="yes"?>
<Relationships xmlns="http://schemas.openxmlformats.org/package/2006/relationships"><Relationship Id="rId2" Type="http://schemas.openxmlformats.org/officeDocument/2006/relationships/printerSettings" Target="../printerSettings/printerSettings141.bin"/><Relationship Id="rId1" Type="http://schemas.openxmlformats.org/officeDocument/2006/relationships/printerSettings" Target="../printerSettings/printerSettings140.bin"/></Relationships>
</file>

<file path=xl/worksheets/_rels/sheet85.xml.rels><?xml version="1.0" encoding="UTF-8" standalone="yes"?>
<Relationships xmlns="http://schemas.openxmlformats.org/package/2006/relationships"><Relationship Id="rId2" Type="http://schemas.openxmlformats.org/officeDocument/2006/relationships/printerSettings" Target="../printerSettings/printerSettings143.bin"/><Relationship Id="rId1" Type="http://schemas.openxmlformats.org/officeDocument/2006/relationships/printerSettings" Target="../printerSettings/printerSettings142.bin"/></Relationships>
</file>

<file path=xl/worksheets/_rels/sheet86.xml.rels><?xml version="1.0" encoding="UTF-8" standalone="yes"?>
<Relationships xmlns="http://schemas.openxmlformats.org/package/2006/relationships"><Relationship Id="rId2" Type="http://schemas.openxmlformats.org/officeDocument/2006/relationships/printerSettings" Target="../printerSettings/printerSettings145.bin"/><Relationship Id="rId1" Type="http://schemas.openxmlformats.org/officeDocument/2006/relationships/printerSettings" Target="../printerSettings/printerSettings144.bin"/></Relationships>
</file>

<file path=xl/worksheets/_rels/sheet87.xml.rels><?xml version="1.0" encoding="UTF-8" standalone="yes"?>
<Relationships xmlns="http://schemas.openxmlformats.org/package/2006/relationships"><Relationship Id="rId2" Type="http://schemas.openxmlformats.org/officeDocument/2006/relationships/printerSettings" Target="../printerSettings/printerSettings147.bin"/><Relationship Id="rId1" Type="http://schemas.openxmlformats.org/officeDocument/2006/relationships/printerSettings" Target="../printerSettings/printerSettings146.bin"/></Relationships>
</file>

<file path=xl/worksheets/_rels/sheet88.xml.rels><?xml version="1.0" encoding="UTF-8" standalone="yes"?>
<Relationships xmlns="http://schemas.openxmlformats.org/package/2006/relationships"><Relationship Id="rId2" Type="http://schemas.openxmlformats.org/officeDocument/2006/relationships/printerSettings" Target="../printerSettings/printerSettings149.bin"/><Relationship Id="rId1" Type="http://schemas.openxmlformats.org/officeDocument/2006/relationships/printerSettings" Target="../printerSettings/printerSettings148.bin"/></Relationships>
</file>

<file path=xl/worksheets/_rels/sheet89.xml.rels><?xml version="1.0" encoding="UTF-8" standalone="yes"?>
<Relationships xmlns="http://schemas.openxmlformats.org/package/2006/relationships"><Relationship Id="rId2" Type="http://schemas.openxmlformats.org/officeDocument/2006/relationships/printerSettings" Target="../printerSettings/printerSettings151.bin"/><Relationship Id="rId1" Type="http://schemas.openxmlformats.org/officeDocument/2006/relationships/printerSettings" Target="../printerSettings/printerSettings150.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152.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153.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15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FC49"/>
  <sheetViews>
    <sheetView tabSelected="1" zoomScale="85" zoomScaleNormal="85" workbookViewId="0">
      <selection activeCell="A2" sqref="A2:F2"/>
    </sheetView>
  </sheetViews>
  <sheetFormatPr defaultColWidth="21.796875" defaultRowHeight="13" zeroHeight="1"/>
  <cols>
    <col min="1" max="1" width="15.69921875" style="4429" customWidth="1"/>
    <col min="2" max="2" width="19" style="4429" customWidth="1"/>
    <col min="3" max="3" width="14.5" style="4429" customWidth="1"/>
    <col min="4" max="4" width="49.19921875" style="4429" customWidth="1"/>
    <col min="5" max="5" width="17.19921875" style="4429" customWidth="1"/>
    <col min="6" max="6" width="21.796875" style="4429" customWidth="1"/>
    <col min="7" max="7" width="0.296875" style="394" customWidth="1"/>
    <col min="8" max="16383" width="21.796875" style="394" hidden="1" customWidth="1"/>
    <col min="16384" max="16384" width="0" style="394" hidden="1" customWidth="1"/>
  </cols>
  <sheetData>
    <row r="1" spans="1:33" ht="14.5">
      <c r="A1" s="4418"/>
      <c r="B1" s="4419"/>
      <c r="C1" s="4419"/>
      <c r="D1" s="4419"/>
      <c r="E1" s="4416"/>
      <c r="F1" s="4417"/>
      <c r="G1" s="393"/>
    </row>
    <row r="2" spans="1:33" s="791" customFormat="1" ht="77.25" customHeight="1">
      <c r="A2" s="5224" t="s">
        <v>0</v>
      </c>
      <c r="B2" s="5225"/>
      <c r="C2" s="5225"/>
      <c r="D2" s="5225"/>
      <c r="E2" s="5225"/>
      <c r="F2" s="5226"/>
      <c r="G2" s="393"/>
    </row>
    <row r="3" spans="1:33" s="791" customFormat="1" ht="44.25" customHeight="1" thickBot="1">
      <c r="A3" s="5227" t="s">
        <v>1</v>
      </c>
      <c r="B3" s="5228"/>
      <c r="C3" s="5228"/>
      <c r="D3" s="5228"/>
      <c r="E3" s="5228"/>
      <c r="F3" s="5229"/>
      <c r="G3" s="393"/>
    </row>
    <row r="4" spans="1:33" ht="16.5" customHeight="1" thickTop="1">
      <c r="A4" s="4420"/>
      <c r="B4" s="4421"/>
      <c r="C4" s="4421"/>
      <c r="D4" s="4421"/>
      <c r="E4" s="4421"/>
      <c r="F4" s="4422"/>
      <c r="G4" s="393"/>
    </row>
    <row r="5" spans="1:33" ht="30" customHeight="1" thickBot="1">
      <c r="A5" s="5230" t="s">
        <v>2</v>
      </c>
      <c r="B5" s="5231"/>
      <c r="C5" s="5231"/>
      <c r="D5" s="5231"/>
      <c r="E5" s="5231"/>
      <c r="F5" s="5232"/>
      <c r="G5" s="393"/>
    </row>
    <row r="6" spans="1:33" ht="28" thickTop="1">
      <c r="A6" s="4423"/>
      <c r="B6" s="4424"/>
      <c r="C6" s="4424"/>
      <c r="D6" s="4424"/>
      <c r="E6" s="4424"/>
      <c r="F6" s="4425"/>
      <c r="G6" s="393"/>
    </row>
    <row r="7" spans="1:33" ht="30" customHeight="1">
      <c r="A7" s="5233" t="s">
        <v>2008</v>
      </c>
      <c r="B7" s="5234"/>
      <c r="C7" s="5234"/>
      <c r="D7" s="5234"/>
      <c r="E7" s="5234"/>
      <c r="F7" s="5235"/>
      <c r="G7" s="393"/>
    </row>
    <row r="8" spans="1:33" ht="30" customHeight="1" thickBot="1">
      <c r="A8" s="5202" t="s">
        <v>1949</v>
      </c>
      <c r="B8" s="5203"/>
      <c r="C8" s="5203"/>
      <c r="D8" s="5203"/>
      <c r="E8" s="5203"/>
      <c r="F8" s="5204"/>
      <c r="G8" s="393"/>
    </row>
    <row r="9" spans="1:33" ht="13.5" thickTop="1">
      <c r="A9" s="4420"/>
      <c r="B9" s="4421"/>
      <c r="C9" s="4421"/>
      <c r="D9" s="4421"/>
      <c r="E9" s="4421"/>
      <c r="F9" s="4422"/>
      <c r="G9" s="393"/>
    </row>
    <row r="10" spans="1:33">
      <c r="A10" s="4420"/>
      <c r="B10" s="4421"/>
      <c r="C10" s="4421"/>
      <c r="D10" s="4421"/>
      <c r="E10" s="4421"/>
      <c r="F10" s="4422"/>
      <c r="G10" s="393"/>
    </row>
    <row r="11" spans="1:33">
      <c r="A11" s="4420"/>
      <c r="B11" s="4421"/>
      <c r="C11" s="4421"/>
      <c r="D11" s="4421"/>
      <c r="E11" s="4421"/>
      <c r="F11" s="4422"/>
      <c r="G11" s="393"/>
    </row>
    <row r="12" spans="1:33">
      <c r="A12" s="4420"/>
      <c r="B12" s="4421"/>
      <c r="C12" s="4421"/>
      <c r="D12" s="4421"/>
      <c r="E12" s="4421"/>
      <c r="F12" s="4422"/>
      <c r="G12" s="393"/>
    </row>
    <row r="13" spans="1:33" ht="13.5" thickBot="1">
      <c r="A13" s="4420"/>
      <c r="B13" s="4421"/>
      <c r="C13" s="4421"/>
      <c r="D13" s="4421"/>
      <c r="E13" s="4421"/>
      <c r="F13" s="4422"/>
      <c r="G13" s="393"/>
      <c r="AG13" s="394" t="s">
        <v>914</v>
      </c>
    </row>
    <row r="14" spans="1:33" ht="38.15" customHeight="1" thickTop="1" thickBot="1">
      <c r="A14" s="5208" t="s">
        <v>914</v>
      </c>
      <c r="B14" s="5209"/>
      <c r="C14" s="5209"/>
      <c r="D14" s="5209"/>
      <c r="E14" s="5209"/>
      <c r="F14" s="5210"/>
      <c r="G14" s="393"/>
      <c r="AG14" s="394" t="s">
        <v>1602</v>
      </c>
    </row>
    <row r="15" spans="1:33" ht="38.15" customHeight="1" thickTop="1" thickBot="1">
      <c r="A15" s="5205" t="s">
        <v>2289</v>
      </c>
      <c r="B15" s="5211"/>
      <c r="C15" s="5211"/>
      <c r="D15" s="5211"/>
      <c r="E15" s="5211"/>
      <c r="F15" s="5210"/>
      <c r="G15" s="393"/>
      <c r="AG15" s="394" t="s">
        <v>903</v>
      </c>
    </row>
    <row r="16" spans="1:33" ht="38.15" customHeight="1" thickTop="1" thickBot="1">
      <c r="A16" s="5205" t="s">
        <v>2290</v>
      </c>
      <c r="B16" s="5206"/>
      <c r="C16" s="5206"/>
      <c r="D16" s="5207"/>
      <c r="E16" s="5193" t="s">
        <v>1782</v>
      </c>
      <c r="F16" s="4426"/>
      <c r="G16" s="393"/>
      <c r="AG16" s="394" t="s">
        <v>904</v>
      </c>
    </row>
    <row r="17" spans="1:33" ht="13.5" thickTop="1">
      <c r="A17" s="4430"/>
      <c r="B17" s="4431"/>
      <c r="C17" s="4431"/>
      <c r="D17" s="4431"/>
      <c r="E17" s="4431"/>
      <c r="F17" s="4422"/>
      <c r="G17" s="393"/>
      <c r="AG17" s="394" t="s">
        <v>1603</v>
      </c>
    </row>
    <row r="18" spans="1:33">
      <c r="A18" s="4420"/>
      <c r="B18" s="4421"/>
      <c r="C18" s="4421"/>
      <c r="D18" s="4421"/>
      <c r="E18" s="4421"/>
      <c r="F18" s="4422"/>
      <c r="G18" s="393"/>
      <c r="AG18" s="394" t="s">
        <v>905</v>
      </c>
    </row>
    <row r="19" spans="1:33" ht="30" thickBot="1">
      <c r="A19" s="5239" t="s">
        <v>3</v>
      </c>
      <c r="B19" s="5240"/>
      <c r="C19" s="5240"/>
      <c r="D19" s="5240"/>
      <c r="E19" s="5240"/>
      <c r="F19" s="5241"/>
      <c r="G19" s="393"/>
      <c r="AG19" s="394" t="s">
        <v>2352</v>
      </c>
    </row>
    <row r="20" spans="1:33" ht="33.75" customHeight="1" thickTop="1" thickBot="1">
      <c r="A20" s="5236"/>
      <c r="B20" s="5237"/>
      <c r="C20" s="5237"/>
      <c r="D20" s="5237"/>
      <c r="E20" s="5237"/>
      <c r="F20" s="5238"/>
      <c r="G20" s="393"/>
      <c r="AG20" s="394" t="s">
        <v>1113</v>
      </c>
    </row>
    <row r="21" spans="1:33" ht="54" customHeight="1" thickTop="1" thickBot="1">
      <c r="A21" s="5215" t="s">
        <v>4</v>
      </c>
      <c r="B21" s="5216"/>
      <c r="C21" s="5216"/>
      <c r="D21" s="5216"/>
      <c r="E21" s="5216"/>
      <c r="F21" s="5217"/>
      <c r="G21" s="393"/>
      <c r="AG21" s="394" t="s">
        <v>907</v>
      </c>
    </row>
    <row r="22" spans="1:33" ht="36" customHeight="1" thickTop="1" thickBot="1">
      <c r="A22" s="5196"/>
      <c r="B22" s="5197"/>
      <c r="C22" s="5197"/>
      <c r="D22" s="5197"/>
      <c r="E22" s="5197"/>
      <c r="F22" s="5198"/>
      <c r="G22" s="393"/>
      <c r="AG22" s="394" t="s">
        <v>2033</v>
      </c>
    </row>
    <row r="23" spans="1:33" ht="21.75" customHeight="1" thickTop="1">
      <c r="A23" s="5221" t="s">
        <v>2360</v>
      </c>
      <c r="B23" s="5222"/>
      <c r="C23" s="5222"/>
      <c r="D23" s="5222"/>
      <c r="E23" s="5222"/>
      <c r="F23" s="5223"/>
      <c r="G23" s="393"/>
      <c r="AG23" s="394" t="s">
        <v>911</v>
      </c>
    </row>
    <row r="24" spans="1:33" ht="14.15" customHeight="1">
      <c r="A24" s="4420"/>
      <c r="B24" s="4436"/>
      <c r="C24" s="4421"/>
      <c r="D24" s="4421"/>
      <c r="E24" s="4421"/>
      <c r="F24" s="4422"/>
      <c r="G24" s="393"/>
      <c r="AG24" s="394" t="s">
        <v>906</v>
      </c>
    </row>
    <row r="25" spans="1:33" ht="14.15" customHeight="1">
      <c r="A25" s="4420"/>
      <c r="B25" s="4436"/>
      <c r="C25" s="4421"/>
      <c r="D25" s="4421"/>
      <c r="E25" s="4421"/>
      <c r="F25" s="4422"/>
      <c r="G25" s="393"/>
      <c r="AG25" s="394" t="s">
        <v>2030</v>
      </c>
    </row>
    <row r="26" spans="1:33" ht="14.15" customHeight="1">
      <c r="A26" s="4420"/>
      <c r="B26" s="4436"/>
      <c r="C26" s="4421"/>
      <c r="D26" s="4421"/>
      <c r="E26" s="4421"/>
      <c r="F26" s="4422"/>
      <c r="G26" s="393"/>
      <c r="AG26" s="394" t="s">
        <v>2032</v>
      </c>
    </row>
    <row r="27" spans="1:33" ht="14.15" customHeight="1">
      <c r="A27" s="4420"/>
      <c r="B27" s="4436"/>
      <c r="C27" s="4421"/>
      <c r="D27" s="4421"/>
      <c r="E27" s="4421"/>
      <c r="F27" s="4422"/>
      <c r="G27" s="393"/>
      <c r="AG27" s="394" t="s">
        <v>1604</v>
      </c>
    </row>
    <row r="28" spans="1:33" ht="11.25" customHeight="1">
      <c r="A28" s="5158"/>
      <c r="B28" s="5159"/>
      <c r="C28" s="5159"/>
      <c r="D28" s="5161"/>
      <c r="E28" s="5159"/>
      <c r="F28" s="5160"/>
      <c r="G28" s="393"/>
      <c r="AG28" s="394" t="s">
        <v>912</v>
      </c>
    </row>
    <row r="29" spans="1:33" ht="13.5" customHeight="1">
      <c r="A29" s="4437"/>
      <c r="B29" s="4438"/>
      <c r="C29" s="4438"/>
      <c r="D29" s="4438"/>
      <c r="E29" s="4438"/>
      <c r="F29" s="4439"/>
      <c r="G29" s="393"/>
      <c r="AG29" s="394" t="s">
        <v>908</v>
      </c>
    </row>
    <row r="30" spans="1:33" ht="29.25" customHeight="1" thickBot="1">
      <c r="A30" s="5218" t="s">
        <v>894</v>
      </c>
      <c r="B30" s="5219"/>
      <c r="C30" s="5219"/>
      <c r="D30" s="5219"/>
      <c r="E30" s="5219"/>
      <c r="F30" s="5220"/>
      <c r="G30" s="393"/>
      <c r="AG30" s="394" t="s">
        <v>909</v>
      </c>
    </row>
    <row r="31" spans="1:33" ht="21" thickTop="1" thickBot="1">
      <c r="A31" s="5212"/>
      <c r="B31" s="5213"/>
      <c r="C31" s="5213"/>
      <c r="D31" s="5213"/>
      <c r="E31" s="5213"/>
      <c r="F31" s="5214"/>
      <c r="G31" s="4551"/>
      <c r="H31" s="792"/>
      <c r="I31" s="792"/>
      <c r="J31" s="792"/>
      <c r="K31" s="792"/>
      <c r="AG31" s="394" t="s">
        <v>913</v>
      </c>
    </row>
    <row r="32" spans="1:33" ht="21.75" customHeight="1" thickTop="1">
      <c r="A32" s="5221" t="s">
        <v>2360</v>
      </c>
      <c r="B32" s="5222"/>
      <c r="C32" s="5222"/>
      <c r="D32" s="5222"/>
      <c r="E32" s="5222"/>
      <c r="F32" s="5223"/>
      <c r="G32" s="393"/>
      <c r="AG32" s="394" t="s">
        <v>910</v>
      </c>
    </row>
    <row r="33" spans="1:33" ht="22" customHeight="1">
      <c r="A33" s="4420"/>
      <c r="B33" s="4421"/>
      <c r="C33" s="4421"/>
      <c r="D33" s="4421"/>
      <c r="E33" s="4421"/>
      <c r="F33" s="4422"/>
      <c r="G33" s="393"/>
      <c r="AG33" s="394" t="s">
        <v>2031</v>
      </c>
    </row>
    <row r="34" spans="1:33" ht="22" customHeight="1">
      <c r="A34" s="4420"/>
      <c r="B34" s="4421"/>
      <c r="C34" s="4421"/>
      <c r="D34" s="4421"/>
      <c r="E34" s="4421"/>
      <c r="F34" s="4422"/>
      <c r="G34" s="393"/>
      <c r="AG34" s="394" t="s">
        <v>2026</v>
      </c>
    </row>
    <row r="35" spans="1:33" ht="22" customHeight="1">
      <c r="A35" s="4420"/>
      <c r="B35" s="4421"/>
      <c r="C35" s="4421"/>
      <c r="D35" s="4421"/>
      <c r="E35" s="4421"/>
      <c r="F35" s="4422"/>
      <c r="G35" s="393"/>
      <c r="AG35" s="394" t="s">
        <v>2027</v>
      </c>
    </row>
    <row r="36" spans="1:33" ht="24" customHeight="1">
      <c r="A36" s="4420"/>
      <c r="B36" s="793"/>
      <c r="C36" s="4421"/>
      <c r="D36" s="4421"/>
      <c r="E36" s="4421"/>
      <c r="F36" s="4422"/>
      <c r="G36" s="393"/>
      <c r="AG36" s="394" t="s">
        <v>2028</v>
      </c>
    </row>
    <row r="37" spans="1:33" ht="16" customHeight="1">
      <c r="A37" s="4420"/>
      <c r="B37" s="4427"/>
      <c r="C37" s="4428"/>
      <c r="D37" s="4428"/>
      <c r="E37" s="4421"/>
      <c r="F37" s="4422"/>
      <c r="G37" s="393"/>
      <c r="AG37" s="394" t="s">
        <v>2029</v>
      </c>
    </row>
    <row r="38" spans="1:33">
      <c r="A38" s="4420"/>
      <c r="B38" s="4421"/>
      <c r="C38" s="4421"/>
      <c r="D38" s="4421"/>
      <c r="E38" s="4421"/>
      <c r="F38" s="4422"/>
      <c r="G38" s="393"/>
    </row>
    <row r="39" spans="1:33">
      <c r="A39" s="4420"/>
      <c r="B39" s="4421"/>
      <c r="C39" s="4421"/>
      <c r="D39" s="4421"/>
      <c r="E39" s="4421"/>
      <c r="F39" s="4422"/>
      <c r="G39" s="393"/>
    </row>
    <row r="40" spans="1:33">
      <c r="A40" s="4420"/>
      <c r="B40" s="4421"/>
      <c r="C40" s="4421"/>
      <c r="D40" s="4421"/>
      <c r="E40" s="4421"/>
      <c r="F40" s="4422"/>
      <c r="G40" s="393"/>
    </row>
    <row r="41" spans="1:33" ht="18" customHeight="1">
      <c r="A41" s="5199" t="s">
        <v>2009</v>
      </c>
      <c r="B41" s="5200"/>
      <c r="C41" s="5200"/>
      <c r="D41" s="5200"/>
      <c r="E41" s="5200"/>
      <c r="F41" s="5201"/>
      <c r="G41" s="393"/>
    </row>
    <row r="42" spans="1:33" ht="18" customHeight="1">
      <c r="A42" s="4433"/>
      <c r="B42" s="4434"/>
      <c r="C42" s="4434"/>
      <c r="D42" s="4434"/>
      <c r="E42" s="4434"/>
      <c r="F42" s="4435"/>
      <c r="G42" s="393"/>
    </row>
    <row r="43" spans="1:33" ht="18" customHeight="1">
      <c r="A43" s="4433"/>
      <c r="B43" s="4434"/>
      <c r="C43" s="4434"/>
      <c r="D43" s="4434"/>
      <c r="E43" s="4434"/>
      <c r="F43" s="4435"/>
      <c r="G43" s="393"/>
    </row>
    <row r="44" spans="1:33">
      <c r="A44" s="4420"/>
      <c r="B44" s="4421"/>
      <c r="C44" s="4421"/>
      <c r="D44" s="4421"/>
      <c r="E44" s="4421"/>
      <c r="F44" s="4422"/>
      <c r="G44" s="393"/>
    </row>
    <row r="45" spans="1:33" ht="13.5" thickBot="1">
      <c r="A45" s="5194" t="s">
        <v>2010</v>
      </c>
      <c r="B45" s="4432"/>
      <c r="C45" s="4432"/>
      <c r="D45" s="4432"/>
      <c r="E45" s="4432"/>
      <c r="F45" s="5195" t="s">
        <v>2371</v>
      </c>
      <c r="G45" s="393"/>
    </row>
    <row r="46" spans="1:33" hidden="1"/>
    <row r="47" spans="1:33" hidden="1"/>
    <row r="48" spans="1:33" hidden="1"/>
    <row r="49" hidden="1"/>
  </sheetData>
  <sheetProtection password="C3AA" sheet="1" objects="1" scenarios="1"/>
  <sortState ref="AG14:AG38">
    <sortCondition ref="AG14"/>
  </sortState>
  <customSheetViews>
    <customSheetView guid="{54084986-DBD9-467D-BB87-84DFF604BE53}" scale="115" showPageBreaks="1" fitToPage="1" printArea="1" hiddenColumns="1">
      <selection activeCell="A14" sqref="A14:D14"/>
      <pageMargins left="0.59055118110236227" right="0.59055118110236227" top="0.98425196850393704" bottom="0.39370078740157483" header="0.39370078740157483" footer="0.39370078740157483"/>
      <printOptions horizontalCentered="1"/>
      <pageSetup paperSize="5" orientation="portrait" r:id="rId1"/>
      <headerFooter alignWithMargins="0"/>
    </customSheetView>
  </customSheetViews>
  <mergeCells count="17">
    <mergeCell ref="A2:F2"/>
    <mergeCell ref="A3:F3"/>
    <mergeCell ref="A5:F5"/>
    <mergeCell ref="A7:F7"/>
    <mergeCell ref="A20:F20"/>
    <mergeCell ref="A19:F19"/>
    <mergeCell ref="A22:F22"/>
    <mergeCell ref="A41:F41"/>
    <mergeCell ref="A8:F8"/>
    <mergeCell ref="A16:D16"/>
    <mergeCell ref="A14:F14"/>
    <mergeCell ref="A15:F15"/>
    <mergeCell ref="A31:F31"/>
    <mergeCell ref="A21:F21"/>
    <mergeCell ref="A30:F30"/>
    <mergeCell ref="A23:F23"/>
    <mergeCell ref="A32:F32"/>
  </mergeCells>
  <dataValidations count="3">
    <dataValidation type="date" allowBlank="1" showInputMessage="1" showErrorMessage="1" error="Only Dates ending after December 31  2003 can be entered on this shedule!" sqref="G31:K31">
      <formula1>37622</formula1>
      <formula2>44196</formula2>
    </dataValidation>
    <dataValidation type="date" operator="greaterThanOrEqual" allowBlank="1" showInputMessage="1" showErrorMessage="1" error="Only Dates ending on or after January 1, 2020 can be entered on this shedule!" sqref="A31:F31">
      <formula1>43831</formula1>
    </dataValidation>
    <dataValidation type="list" allowBlank="1" showInputMessage="1" showErrorMessage="1" sqref="A14:F14">
      <formula1>$AG$13:$AG$37</formula1>
    </dataValidation>
  </dataValidations>
  <printOptions horizontalCentered="1"/>
  <pageMargins left="0.59055118110236227" right="0.59055118110236227" top="0.98425196850393704" bottom="0.39370078740157483" header="0.39370078740157483" footer="0.39370078740157483"/>
  <pageSetup paperSize="5" scale="78"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sheetPr>
  <dimension ref="A1:F84"/>
  <sheetViews>
    <sheetView zoomScaleNormal="100" workbookViewId="0">
      <selection activeCell="A18" sqref="A18:C19"/>
    </sheetView>
  </sheetViews>
  <sheetFormatPr defaultColWidth="0" defaultRowHeight="13" zeroHeight="1"/>
  <cols>
    <col min="1" max="1" width="28.69921875" style="1046" customWidth="1"/>
    <col min="2" max="2" width="22" style="1046" customWidth="1"/>
    <col min="3" max="3" width="34.796875" style="1046" customWidth="1"/>
    <col min="4" max="4" width="13.796875" style="1046" customWidth="1"/>
    <col min="5" max="5" width="20.796875" style="1046" customWidth="1"/>
    <col min="6" max="6" width="0" style="1046" hidden="1" customWidth="1"/>
    <col min="7" max="16384" width="9.296875" style="1046" hidden="1"/>
  </cols>
  <sheetData>
    <row r="1" spans="1:5" s="1516" customFormat="1" ht="12.75" customHeight="1">
      <c r="A1" s="5249">
        <v>10.07</v>
      </c>
      <c r="B1" s="5249"/>
      <c r="C1" s="5249"/>
      <c r="D1" s="5249"/>
      <c r="E1" s="5249"/>
    </row>
    <row r="2" spans="1:5" ht="15.5">
      <c r="A2" s="1048"/>
      <c r="B2" s="1048"/>
      <c r="C2" s="1048"/>
      <c r="D2" s="1049" t="s">
        <v>1940</v>
      </c>
      <c r="E2" s="3690"/>
    </row>
    <row r="3" spans="1:5" ht="14">
      <c r="A3" s="1722" t="str">
        <f>+Cover!A14</f>
        <v>Select Name of Insurer/ Financial Holding Company</v>
      </c>
      <c r="B3" s="1723"/>
      <c r="C3" s="1723"/>
      <c r="D3" s="1723"/>
      <c r="E3" s="1050"/>
    </row>
    <row r="4" spans="1:5" ht="14">
      <c r="A4" s="1051" t="str">
        <f>+ToC!A3</f>
        <v>Insurer/Financial Holding Company</v>
      </c>
      <c r="B4" s="1052"/>
      <c r="C4" s="1053"/>
      <c r="D4" s="1053"/>
      <c r="E4" s="1050"/>
    </row>
    <row r="5" spans="1:5" ht="14">
      <c r="A5" s="1057"/>
      <c r="B5" s="1057"/>
      <c r="C5" s="1724"/>
      <c r="D5" s="1724"/>
      <c r="E5" s="1047"/>
    </row>
    <row r="6" spans="1:5" ht="14">
      <c r="A6" s="1725" t="str">
        <f>ToC!A5</f>
        <v>General Insurers Annual Return</v>
      </c>
      <c r="B6" s="1057"/>
      <c r="C6" s="1053"/>
      <c r="D6" s="1053"/>
      <c r="E6" s="1047"/>
    </row>
    <row r="7" spans="1:5" ht="14">
      <c r="A7" s="1051" t="str">
        <f>+ToC!A6</f>
        <v>For Year Ended:</v>
      </c>
      <c r="B7" s="1052"/>
      <c r="C7" s="1053"/>
      <c r="D7" s="1053"/>
      <c r="E7" s="1498">
        <f>+ToC!C6</f>
        <v>0</v>
      </c>
    </row>
    <row r="8" spans="1:5" ht="14">
      <c r="A8" s="1054"/>
      <c r="B8" s="1055"/>
      <c r="C8" s="1056"/>
      <c r="D8" s="1056"/>
      <c r="E8" s="1057"/>
    </row>
    <row r="9" spans="1:5" ht="14">
      <c r="A9" s="5347" t="s">
        <v>70</v>
      </c>
      <c r="B9" s="5347"/>
      <c r="C9" s="5347"/>
      <c r="D9" s="3679"/>
      <c r="E9" s="1051"/>
    </row>
    <row r="10" spans="1:5" ht="14">
      <c r="A10" s="1058"/>
      <c r="B10" s="1058"/>
      <c r="C10" s="1059"/>
      <c r="D10" s="1071"/>
      <c r="E10" s="1057"/>
    </row>
    <row r="11" spans="1:5" ht="14">
      <c r="A11" s="1509"/>
      <c r="B11" s="1510"/>
      <c r="C11" s="1495"/>
      <c r="D11" s="3682"/>
      <c r="E11" s="1491"/>
    </row>
    <row r="12" spans="1:5" ht="14">
      <c r="A12" s="1499" t="s">
        <v>72</v>
      </c>
      <c r="B12" s="1500"/>
      <c r="C12" s="4328"/>
      <c r="D12" s="3689"/>
      <c r="E12" s="1065"/>
    </row>
    <row r="13" spans="1:5" ht="14">
      <c r="A13" s="3927" t="s">
        <v>73</v>
      </c>
      <c r="B13" s="5350" t="s">
        <v>74</v>
      </c>
      <c r="C13" s="5351"/>
      <c r="D13" s="3683"/>
      <c r="E13" s="1068"/>
    </row>
    <row r="14" spans="1:5" ht="14">
      <c r="A14" s="1066"/>
      <c r="B14" s="1490"/>
      <c r="C14" s="1490"/>
      <c r="D14" s="1490"/>
      <c r="E14" s="1067"/>
    </row>
    <row r="15" spans="1:5" ht="14">
      <c r="A15" s="1505"/>
      <c r="B15" s="1506"/>
      <c r="C15" s="1506"/>
      <c r="D15" s="3681"/>
      <c r="E15" s="1492"/>
    </row>
    <row r="16" spans="1:5" ht="14">
      <c r="A16" s="1507" t="s">
        <v>76</v>
      </c>
      <c r="B16" s="1061"/>
      <c r="C16" s="1061"/>
      <c r="D16" s="1061"/>
      <c r="E16" s="1065"/>
    </row>
    <row r="17" spans="1:5" ht="14">
      <c r="A17" s="1501" t="s">
        <v>78</v>
      </c>
      <c r="B17" s="5352" t="str">
        <f>+Cover!A15</f>
        <v>Please Enter the Address of the Financial Institution</v>
      </c>
      <c r="C17" s="5353"/>
      <c r="D17" s="3684"/>
      <c r="E17" s="1065"/>
    </row>
    <row r="18" spans="1:5" ht="14">
      <c r="A18" s="1502"/>
      <c r="B18" s="5354" t="str">
        <f>+Cover!A16</f>
        <v>Please Enter the City in which the Financial Institution resides</v>
      </c>
      <c r="C18" s="5355"/>
      <c r="D18" s="3686" t="s">
        <v>1790</v>
      </c>
      <c r="E18" s="4332">
        <f>+Cover!F16</f>
        <v>0</v>
      </c>
    </row>
    <row r="19" spans="1:5" ht="14">
      <c r="A19" s="1502"/>
      <c r="B19" s="5356"/>
      <c r="C19" s="5357"/>
      <c r="D19" s="569"/>
      <c r="E19" s="1065"/>
    </row>
    <row r="20" spans="1:5" ht="14">
      <c r="A20" s="1501" t="s">
        <v>82</v>
      </c>
      <c r="B20" s="5358"/>
      <c r="C20" s="5359"/>
      <c r="D20" s="3517"/>
      <c r="E20" s="1065"/>
    </row>
    <row r="21" spans="1:5" ht="14">
      <c r="A21" s="1501" t="s">
        <v>84</v>
      </c>
      <c r="B21" s="5363"/>
      <c r="C21" s="5364"/>
      <c r="D21" s="3690"/>
      <c r="E21" s="1065"/>
    </row>
    <row r="22" spans="1:5" ht="14">
      <c r="A22" s="1503"/>
      <c r="B22" s="5360"/>
      <c r="C22" s="5361"/>
      <c r="D22" s="3686"/>
      <c r="E22" s="1065"/>
    </row>
    <row r="23" spans="1:5" ht="14">
      <c r="A23" s="1501" t="s">
        <v>86</v>
      </c>
      <c r="B23" s="4329"/>
      <c r="C23" s="4330"/>
      <c r="D23" s="3687"/>
      <c r="E23" s="1065"/>
    </row>
    <row r="24" spans="1:5" ht="14">
      <c r="A24" s="1501" t="s">
        <v>88</v>
      </c>
      <c r="B24" s="5365"/>
      <c r="C24" s="5366"/>
      <c r="D24" s="4310"/>
      <c r="E24" s="1065"/>
    </row>
    <row r="25" spans="1:5" ht="14">
      <c r="A25" s="1501" t="s">
        <v>90</v>
      </c>
      <c r="B25" s="5362"/>
      <c r="C25" s="5344"/>
      <c r="D25" s="3686"/>
      <c r="E25" s="1065"/>
    </row>
    <row r="26" spans="1:5" ht="14">
      <c r="A26" s="1508"/>
      <c r="B26" s="1064"/>
      <c r="C26" s="1064"/>
      <c r="D26" s="1064"/>
      <c r="E26" s="1068"/>
    </row>
    <row r="27" spans="1:5" ht="14">
      <c r="A27" s="1504"/>
      <c r="B27" s="1061"/>
      <c r="C27" s="1061"/>
      <c r="D27" s="1061"/>
      <c r="E27" s="1061"/>
    </row>
    <row r="28" spans="1:5" ht="14">
      <c r="A28" s="4331"/>
      <c r="B28" s="1061"/>
      <c r="C28" s="1061"/>
      <c r="D28" s="1061"/>
      <c r="E28" s="1061"/>
    </row>
    <row r="29" spans="1:5" ht="14">
      <c r="A29" s="1060" t="s">
        <v>91</v>
      </c>
      <c r="B29" s="1057"/>
      <c r="C29" s="1057"/>
      <c r="D29" s="1057"/>
      <c r="E29" s="1057"/>
    </row>
    <row r="30" spans="1:5" ht="14">
      <c r="A30" s="1069" t="s">
        <v>93</v>
      </c>
      <c r="B30" s="1060"/>
      <c r="C30" s="1060"/>
      <c r="D30" s="3680"/>
      <c r="E30" s="1070"/>
    </row>
    <row r="31" spans="1:5" ht="14">
      <c r="A31" s="1511" t="s">
        <v>95</v>
      </c>
      <c r="B31" s="1511"/>
      <c r="C31" s="1493"/>
      <c r="D31" s="3688"/>
      <c r="E31" s="1072"/>
    </row>
    <row r="32" spans="1:5" ht="14">
      <c r="A32" s="1511"/>
      <c r="B32" s="1511" t="s">
        <v>96</v>
      </c>
      <c r="C32" s="1494"/>
      <c r="D32" s="3688"/>
      <c r="E32" s="1072"/>
    </row>
    <row r="33" spans="1:5" ht="14">
      <c r="A33" s="1511"/>
      <c r="B33" s="1511" t="s">
        <v>98</v>
      </c>
      <c r="C33" s="1494"/>
      <c r="D33" s="3688"/>
      <c r="E33" s="1065"/>
    </row>
    <row r="34" spans="1:5" ht="14">
      <c r="A34" s="1511"/>
      <c r="B34" s="1511"/>
      <c r="C34" s="1494"/>
      <c r="D34" s="3903" t="s">
        <v>1790</v>
      </c>
      <c r="E34" s="3691"/>
    </row>
    <row r="35" spans="1:5" ht="14">
      <c r="A35" s="1511"/>
      <c r="B35" s="1512"/>
      <c r="C35" s="1079"/>
      <c r="D35" s="3688"/>
      <c r="E35" s="1072"/>
    </row>
    <row r="36" spans="1:5" ht="14">
      <c r="A36" s="1511"/>
      <c r="B36" s="1512"/>
      <c r="C36" s="1071"/>
      <c r="D36" s="1071"/>
      <c r="E36" s="1072"/>
    </row>
    <row r="37" spans="1:5" ht="14">
      <c r="A37" s="1511" t="s">
        <v>101</v>
      </c>
      <c r="B37" s="1511"/>
      <c r="C37" s="1493"/>
      <c r="D37" s="3688"/>
      <c r="E37" s="1072"/>
    </row>
    <row r="38" spans="1:5" ht="14">
      <c r="A38" s="1511"/>
      <c r="B38" s="1511" t="s">
        <v>96</v>
      </c>
      <c r="C38" s="1494"/>
      <c r="D38" s="3688"/>
      <c r="E38" s="1072"/>
    </row>
    <row r="39" spans="1:5" ht="14">
      <c r="A39" s="1511"/>
      <c r="B39" s="1511" t="s">
        <v>98</v>
      </c>
      <c r="C39" s="1494"/>
      <c r="D39" s="3688"/>
      <c r="E39" s="1065"/>
    </row>
    <row r="40" spans="1:5" ht="14">
      <c r="A40" s="1511"/>
      <c r="B40" s="1511"/>
      <c r="C40" s="1494"/>
      <c r="D40" s="3903" t="s">
        <v>1790</v>
      </c>
      <c r="E40" s="3691"/>
    </row>
    <row r="41" spans="1:5" ht="14">
      <c r="A41" s="1511"/>
      <c r="B41" s="1512"/>
      <c r="C41" s="1079"/>
      <c r="D41" s="3688"/>
      <c r="E41" s="1072"/>
    </row>
    <row r="42" spans="1:5" ht="14">
      <c r="A42" s="1511"/>
      <c r="B42" s="1512"/>
      <c r="C42" s="1071"/>
      <c r="D42" s="1071"/>
      <c r="E42" s="1072"/>
    </row>
    <row r="43" spans="1:5" ht="14">
      <c r="A43" s="1511" t="s">
        <v>102</v>
      </c>
      <c r="B43" s="1511"/>
      <c r="C43" s="1493"/>
      <c r="D43" s="3688"/>
      <c r="E43" s="1072"/>
    </row>
    <row r="44" spans="1:5" ht="14">
      <c r="A44" s="1511"/>
      <c r="B44" s="1511" t="s">
        <v>96</v>
      </c>
      <c r="C44" s="1494"/>
      <c r="D44" s="3688"/>
      <c r="E44" s="1072"/>
    </row>
    <row r="45" spans="1:5" ht="14">
      <c r="A45" s="1511"/>
      <c r="B45" s="1511" t="s">
        <v>98</v>
      </c>
      <c r="C45" s="1494"/>
      <c r="D45" s="3688"/>
      <c r="E45" s="1065"/>
    </row>
    <row r="46" spans="1:5" ht="14">
      <c r="A46" s="1511"/>
      <c r="B46" s="1511"/>
      <c r="C46" s="1494"/>
      <c r="D46" s="3903" t="s">
        <v>1790</v>
      </c>
      <c r="E46" s="3691"/>
    </row>
    <row r="47" spans="1:5" ht="14">
      <c r="A47" s="1511"/>
      <c r="B47" s="1511"/>
      <c r="C47" s="1494"/>
      <c r="D47" s="3688"/>
      <c r="E47" s="1072"/>
    </row>
    <row r="48" spans="1:5" ht="14">
      <c r="A48" s="1511"/>
      <c r="B48" s="1511"/>
      <c r="C48" s="1071"/>
      <c r="D48" s="1071"/>
      <c r="E48" s="1072"/>
    </row>
    <row r="49" spans="1:5" ht="14">
      <c r="A49" s="1511" t="s">
        <v>106</v>
      </c>
      <c r="B49" s="1511"/>
      <c r="C49" s="1493"/>
      <c r="D49" s="3688"/>
      <c r="E49" s="1072"/>
    </row>
    <row r="50" spans="1:5" ht="14">
      <c r="A50" s="1511"/>
      <c r="B50" s="1511" t="s">
        <v>96</v>
      </c>
      <c r="C50" s="1494"/>
      <c r="D50" s="3688"/>
      <c r="E50" s="1072"/>
    </row>
    <row r="51" spans="1:5" ht="14">
      <c r="A51" s="1511"/>
      <c r="B51" s="1511" t="s">
        <v>98</v>
      </c>
      <c r="C51" s="1494"/>
      <c r="D51" s="3688"/>
      <c r="E51" s="1065"/>
    </row>
    <row r="52" spans="1:5" ht="14">
      <c r="A52" s="1511"/>
      <c r="B52" s="1511"/>
      <c r="C52" s="1494"/>
      <c r="D52" s="3903" t="s">
        <v>1790</v>
      </c>
      <c r="E52" s="3691"/>
    </row>
    <row r="53" spans="1:5" ht="14">
      <c r="A53" s="1511"/>
      <c r="B53" s="1511"/>
      <c r="C53" s="1079"/>
      <c r="D53" s="3688"/>
      <c r="E53" s="1072"/>
    </row>
    <row r="54" spans="1:5" ht="14">
      <c r="A54" s="1064"/>
      <c r="B54" s="1064"/>
      <c r="C54" s="1064"/>
      <c r="D54" s="1064"/>
      <c r="E54" s="1068"/>
    </row>
    <row r="55" spans="1:5" ht="14">
      <c r="A55" s="1073"/>
      <c r="B55" s="1073"/>
      <c r="C55" s="1073"/>
      <c r="D55" s="1061"/>
      <c r="E55" s="1061"/>
    </row>
    <row r="56" spans="1:5" ht="14">
      <c r="A56" s="1074" t="s">
        <v>108</v>
      </c>
      <c r="B56" s="5343"/>
      <c r="C56" s="5345"/>
      <c r="D56" s="3692"/>
      <c r="E56" s="1062"/>
    </row>
    <row r="57" spans="1:5" ht="14">
      <c r="A57" s="1513" t="s">
        <v>78</v>
      </c>
      <c r="B57" s="5343"/>
      <c r="C57" s="5345"/>
      <c r="D57" s="3686"/>
      <c r="E57" s="1065"/>
    </row>
    <row r="58" spans="1:5" ht="14">
      <c r="A58" s="1513"/>
      <c r="B58" s="5343"/>
      <c r="C58" s="5345"/>
      <c r="D58" s="3903" t="s">
        <v>1790</v>
      </c>
      <c r="E58" s="3691"/>
    </row>
    <row r="59" spans="1:5" ht="14">
      <c r="A59" s="1513"/>
      <c r="B59" s="5343"/>
      <c r="C59" s="5345"/>
      <c r="D59" s="3686"/>
      <c r="E59" s="1065"/>
    </row>
    <row r="60" spans="1:5" ht="14">
      <c r="A60" s="1514" t="s">
        <v>111</v>
      </c>
      <c r="B60" s="5343"/>
      <c r="C60" s="5345"/>
      <c r="D60" s="3686"/>
      <c r="E60" s="1065"/>
    </row>
    <row r="61" spans="1:5" ht="14">
      <c r="A61" s="1513" t="s">
        <v>86</v>
      </c>
      <c r="B61" s="4329"/>
      <c r="C61" s="4333"/>
      <c r="D61" s="3688"/>
      <c r="E61" s="1065"/>
    </row>
    <row r="62" spans="1:5" ht="14">
      <c r="A62" s="1513" t="s">
        <v>115</v>
      </c>
      <c r="B62" s="4329"/>
      <c r="C62" s="4333"/>
      <c r="D62" s="3688"/>
      <c r="E62" s="1065"/>
    </row>
    <row r="63" spans="1:5" ht="14">
      <c r="A63" s="1513" t="s">
        <v>90</v>
      </c>
      <c r="B63" s="5343"/>
      <c r="C63" s="5345"/>
      <c r="D63" s="3686"/>
      <c r="E63" s="1065"/>
    </row>
    <row r="64" spans="1:5" ht="14">
      <c r="A64" s="1059"/>
      <c r="B64" s="1496"/>
      <c r="C64" s="1496"/>
      <c r="D64" s="1497"/>
      <c r="E64" s="1068"/>
    </row>
    <row r="65" spans="1:5" ht="14">
      <c r="A65" s="5346"/>
      <c r="B65" s="5346"/>
      <c r="C65" s="5346"/>
      <c r="D65" s="3685"/>
      <c r="E65" s="1061"/>
    </row>
    <row r="66" spans="1:5" ht="14">
      <c r="A66" s="1074" t="s">
        <v>118</v>
      </c>
      <c r="B66" s="5343"/>
      <c r="C66" s="5345"/>
      <c r="D66" s="3692"/>
      <c r="E66" s="1062"/>
    </row>
    <row r="67" spans="1:5" ht="14">
      <c r="A67" s="1515" t="s">
        <v>119</v>
      </c>
      <c r="B67" s="5343"/>
      <c r="C67" s="5345"/>
      <c r="D67" s="2671"/>
      <c r="E67" s="1065"/>
    </row>
    <row r="68" spans="1:5" ht="14">
      <c r="A68" s="1513" t="s">
        <v>120</v>
      </c>
      <c r="B68" s="5343"/>
      <c r="C68" s="5344"/>
      <c r="D68" s="3686"/>
      <c r="E68" s="1065"/>
    </row>
    <row r="69" spans="1:5" ht="14">
      <c r="A69" s="1513" t="s">
        <v>78</v>
      </c>
      <c r="B69" s="5343"/>
      <c r="C69" s="5344"/>
      <c r="D69" s="3686"/>
      <c r="E69" s="1065"/>
    </row>
    <row r="70" spans="1:5" ht="14">
      <c r="A70" s="1513"/>
      <c r="B70" s="5343"/>
      <c r="C70" s="5344"/>
      <c r="D70" s="3903" t="s">
        <v>1790</v>
      </c>
      <c r="E70" s="3691"/>
    </row>
    <row r="71" spans="1:5" ht="14">
      <c r="A71" s="1511"/>
      <c r="B71" s="5343"/>
      <c r="C71" s="5344"/>
      <c r="D71" s="3686"/>
      <c r="E71" s="1065"/>
    </row>
    <row r="72" spans="1:5" ht="14">
      <c r="A72" s="1513" t="s">
        <v>86</v>
      </c>
      <c r="B72" s="4334"/>
      <c r="C72" s="4333"/>
      <c r="D72" s="3688"/>
      <c r="E72" s="1065"/>
    </row>
    <row r="73" spans="1:5" ht="14">
      <c r="A73" s="1513" t="s">
        <v>115</v>
      </c>
      <c r="B73" s="4334"/>
      <c r="C73" s="4333"/>
      <c r="D73" s="3688"/>
      <c r="E73" s="1065"/>
    </row>
    <row r="74" spans="1:5" ht="14">
      <c r="A74" s="1513" t="s">
        <v>90</v>
      </c>
      <c r="B74" s="5343"/>
      <c r="C74" s="5344"/>
      <c r="D74" s="3686"/>
      <c r="E74" s="1065"/>
    </row>
    <row r="75" spans="1:5" ht="14">
      <c r="A75" s="1059"/>
      <c r="B75" s="1497"/>
      <c r="C75" s="1497"/>
      <c r="D75" s="1497"/>
      <c r="E75" s="1068"/>
    </row>
    <row r="76" spans="1:5" ht="14">
      <c r="A76" s="1075" t="s">
        <v>121</v>
      </c>
      <c r="B76" s="1071"/>
      <c r="C76" s="1071"/>
      <c r="D76" s="1071"/>
      <c r="E76" s="1061"/>
    </row>
    <row r="77" spans="1:5" ht="26.25" customHeight="1">
      <c r="A77" s="5348" t="s">
        <v>1934</v>
      </c>
      <c r="B77" s="5349"/>
      <c r="C77" s="5349"/>
      <c r="D77" s="5349"/>
      <c r="E77" s="5349"/>
    </row>
    <row r="78" spans="1:5" ht="14">
      <c r="A78" s="1063"/>
      <c r="B78" s="1063"/>
      <c r="C78" s="1063"/>
      <c r="D78" s="1063"/>
      <c r="E78" s="1063"/>
    </row>
    <row r="79" spans="1:5" ht="14">
      <c r="A79" s="1063"/>
      <c r="B79" s="1063"/>
      <c r="C79" s="1063"/>
      <c r="D79" s="1063"/>
      <c r="E79" s="1076" t="str">
        <f>+ToC!E96</f>
        <v xml:space="preserve">GENERAL Annual Return </v>
      </c>
    </row>
    <row r="80" spans="1:5" ht="14">
      <c r="A80" s="1063"/>
      <c r="B80" s="1063"/>
      <c r="C80" s="1063"/>
      <c r="D80" s="1063"/>
      <c r="E80" s="1077" t="s">
        <v>1854</v>
      </c>
    </row>
    <row r="81" spans="1:5" ht="14" hidden="1">
      <c r="A81" s="1078"/>
      <c r="B81" s="1078"/>
      <c r="C81" s="1078"/>
      <c r="D81" s="1078"/>
      <c r="E81" s="1078"/>
    </row>
    <row r="82" spans="1:5" hidden="1"/>
    <row r="83" spans="1:5" hidden="1"/>
    <row r="84" spans="1:5" hidden="1"/>
  </sheetData>
  <sheetProtection password="C3AA" sheet="1" objects="1" scenarios="1"/>
  <customSheetViews>
    <customSheetView guid="{54084986-DBD9-467D-BB87-84DFF604BE53}" showPageBreaks="1" printArea="1">
      <selection activeCell="E20" sqref="E20"/>
      <colBreaks count="1" manualBreakCount="1">
        <brk id="5" max="1048575" man="1"/>
      </colBreaks>
      <pageMargins left="0.7" right="0.7" top="0.75" bottom="0.75" header="0.3" footer="0.3"/>
      <pageSetup paperSize="5" scale="75" orientation="portrait" r:id="rId1"/>
    </customSheetView>
  </customSheetViews>
  <mergeCells count="26">
    <mergeCell ref="A77:E77"/>
    <mergeCell ref="B13:C13"/>
    <mergeCell ref="B17:C17"/>
    <mergeCell ref="B18:C18"/>
    <mergeCell ref="B19:C19"/>
    <mergeCell ref="B20:C20"/>
    <mergeCell ref="B22:C22"/>
    <mergeCell ref="B25:C25"/>
    <mergeCell ref="B56:C56"/>
    <mergeCell ref="B57:C57"/>
    <mergeCell ref="B58:C58"/>
    <mergeCell ref="B59:C59"/>
    <mergeCell ref="B69:C69"/>
    <mergeCell ref="B21:C21"/>
    <mergeCell ref="B24:C24"/>
    <mergeCell ref="A1:E1"/>
    <mergeCell ref="B70:C70"/>
    <mergeCell ref="B71:C71"/>
    <mergeCell ref="B74:C74"/>
    <mergeCell ref="B60:C60"/>
    <mergeCell ref="B63:C63"/>
    <mergeCell ref="B66:C66"/>
    <mergeCell ref="B67:C67"/>
    <mergeCell ref="B68:C68"/>
    <mergeCell ref="A65:C65"/>
    <mergeCell ref="A9:C9"/>
  </mergeCells>
  <hyperlinks>
    <hyperlink ref="A1:E1" location="ToC!A1" display="ToC!A1"/>
  </hyperlinks>
  <pageMargins left="0.7" right="0.7" top="0.75" bottom="0.75" header="0.3" footer="0.3"/>
  <pageSetup paperSize="5" scale="75" orientation="portrait" r:id="rId2"/>
  <colBreaks count="1" manualBreakCount="1">
    <brk id="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sheetPr>
  <dimension ref="A1:G54"/>
  <sheetViews>
    <sheetView zoomScaleNormal="100" workbookViewId="0">
      <selection activeCell="A18" sqref="A18:B19"/>
    </sheetView>
  </sheetViews>
  <sheetFormatPr defaultColWidth="0" defaultRowHeight="13" zeroHeight="1"/>
  <cols>
    <col min="1" max="1" width="15" style="394" customWidth="1"/>
    <col min="2" max="2" width="26.296875" style="394" customWidth="1"/>
    <col min="3" max="3" width="21.796875" style="394" customWidth="1"/>
    <col min="4" max="4" width="39.796875" style="394" customWidth="1"/>
    <col min="5" max="5" width="19.296875" style="394" customWidth="1"/>
    <col min="6" max="7" width="0" style="394" hidden="1" customWidth="1"/>
    <col min="8" max="16384" width="9.296875" style="394" hidden="1"/>
  </cols>
  <sheetData>
    <row r="1" spans="1:7" s="827" customFormat="1">
      <c r="A1" s="5374">
        <v>10.08</v>
      </c>
      <c r="B1" s="5374"/>
      <c r="C1" s="5374"/>
      <c r="D1" s="5374"/>
      <c r="E1" s="5374"/>
    </row>
    <row r="2" spans="1:7" ht="14">
      <c r="A2" s="989"/>
      <c r="B2" s="989"/>
      <c r="C2" s="989"/>
      <c r="D2" s="4566"/>
      <c r="E2" s="4566" t="s">
        <v>2154</v>
      </c>
    </row>
    <row r="3" spans="1:7" ht="14">
      <c r="A3" s="1719" t="str">
        <f>+Cover!A14</f>
        <v>Select Name of Insurer/ Financial Holding Company</v>
      </c>
      <c r="B3" s="1718"/>
      <c r="C3" s="1718"/>
      <c r="D3" s="1718"/>
      <c r="E3" s="393"/>
    </row>
    <row r="4" spans="1:7" ht="14">
      <c r="A4" s="1688" t="str">
        <f>+ToC!A3</f>
        <v>Insurer/Financial Holding Company</v>
      </c>
      <c r="B4" s="575"/>
      <c r="C4" s="575"/>
      <c r="D4" s="575"/>
      <c r="E4" s="395"/>
    </row>
    <row r="5" spans="1:7" ht="14">
      <c r="A5" s="397"/>
      <c r="B5" s="397"/>
      <c r="C5" s="397"/>
      <c r="D5" s="397"/>
      <c r="E5" s="395"/>
    </row>
    <row r="6" spans="1:7" ht="14">
      <c r="A6" s="504" t="str">
        <f>+ToC!A5</f>
        <v>General Insurers Annual Return</v>
      </c>
      <c r="B6" s="397"/>
      <c r="C6" s="397"/>
      <c r="D6" s="571"/>
      <c r="E6" s="395"/>
    </row>
    <row r="7" spans="1:7" ht="14">
      <c r="A7" s="1688" t="str">
        <f>+ToC!A6</f>
        <v>For Year Ended:</v>
      </c>
      <c r="B7" s="575"/>
      <c r="C7" s="397"/>
      <c r="D7" s="395"/>
      <c r="E7" s="898">
        <f>+Cover!A22</f>
        <v>0</v>
      </c>
    </row>
    <row r="8" spans="1:7" ht="14">
      <c r="A8" s="575"/>
      <c r="B8" s="575"/>
      <c r="C8" s="575"/>
      <c r="D8" s="575"/>
      <c r="E8" s="623"/>
    </row>
    <row r="9" spans="1:7" ht="14">
      <c r="A9" s="5375"/>
      <c r="B9" s="5375"/>
      <c r="C9" s="395"/>
      <c r="D9" s="395"/>
      <c r="E9" s="623"/>
    </row>
    <row r="10" spans="1:7" ht="15.5">
      <c r="A10" s="5371" t="s">
        <v>70</v>
      </c>
      <c r="B10" s="5287"/>
      <c r="C10" s="5287"/>
      <c r="D10" s="5287"/>
      <c r="E10" s="5287"/>
      <c r="F10" s="5287"/>
      <c r="G10" s="5287"/>
    </row>
    <row r="11" spans="1:7" ht="14">
      <c r="A11" s="5376"/>
      <c r="B11" s="5376"/>
      <c r="C11" s="5376"/>
      <c r="D11" s="5376"/>
      <c r="E11" s="397"/>
    </row>
    <row r="12" spans="1:7" ht="14">
      <c r="A12" s="397"/>
      <c r="B12" s="397"/>
      <c r="C12" s="397"/>
      <c r="D12" s="397"/>
      <c r="E12" s="397"/>
    </row>
    <row r="13" spans="1:7" ht="14">
      <c r="A13" s="1082" t="s">
        <v>123</v>
      </c>
      <c r="B13" s="1083"/>
      <c r="C13" s="1083"/>
      <c r="D13" s="1083"/>
      <c r="E13" s="1084"/>
    </row>
    <row r="14" spans="1:7" ht="14">
      <c r="A14" s="1524"/>
      <c r="B14" s="574"/>
      <c r="C14" s="402"/>
      <c r="D14" s="402"/>
      <c r="E14" s="403"/>
    </row>
    <row r="15" spans="1:7" ht="14">
      <c r="A15" s="1517" t="s">
        <v>1213</v>
      </c>
      <c r="B15" s="1016"/>
      <c r="C15" s="5377"/>
      <c r="D15" s="5373"/>
      <c r="E15" s="1521"/>
    </row>
    <row r="16" spans="1:7" ht="14">
      <c r="A16" s="1517"/>
      <c r="B16" s="1016" t="s">
        <v>96</v>
      </c>
      <c r="C16" s="5378"/>
      <c r="D16" s="5344"/>
      <c r="E16" s="1521"/>
    </row>
    <row r="17" spans="1:5" ht="14">
      <c r="A17" s="985"/>
      <c r="B17" s="1016" t="s">
        <v>125</v>
      </c>
      <c r="C17" s="5370"/>
      <c r="D17" s="5344"/>
      <c r="E17" s="1521"/>
    </row>
    <row r="18" spans="1:5" ht="14">
      <c r="A18" s="985"/>
      <c r="B18" s="1016"/>
      <c r="C18" s="1016"/>
      <c r="D18" s="1016"/>
      <c r="E18" s="1521"/>
    </row>
    <row r="19" spans="1:5" ht="14">
      <c r="A19" s="985"/>
      <c r="B19" s="1016" t="s">
        <v>126</v>
      </c>
      <c r="C19" s="4336"/>
      <c r="D19" s="4335"/>
      <c r="E19" s="1521"/>
    </row>
    <row r="20" spans="1:5" ht="14">
      <c r="A20" s="985"/>
      <c r="B20" s="1016" t="s">
        <v>127</v>
      </c>
      <c r="C20" s="4337"/>
      <c r="D20" s="4335"/>
      <c r="E20" s="1521"/>
    </row>
    <row r="21" spans="1:5" ht="14">
      <c r="A21" s="985"/>
      <c r="B21" s="1016" t="s">
        <v>128</v>
      </c>
      <c r="C21" s="5369"/>
      <c r="D21" s="5344"/>
      <c r="E21" s="1522"/>
    </row>
    <row r="22" spans="1:5" ht="14">
      <c r="A22" s="1518"/>
      <c r="B22" s="398"/>
      <c r="C22" s="1519"/>
      <c r="D22" s="398"/>
      <c r="E22" s="1085"/>
    </row>
    <row r="23" spans="1:5" ht="14">
      <c r="A23" s="1535" t="s">
        <v>1606</v>
      </c>
      <c r="B23" s="1536"/>
      <c r="C23" s="1537"/>
      <c r="D23" s="1536"/>
      <c r="E23" s="1538"/>
    </row>
    <row r="24" spans="1:5" ht="14">
      <c r="A24" s="985" t="s">
        <v>1180</v>
      </c>
      <c r="B24" s="1016"/>
      <c r="C24" s="1520"/>
      <c r="D24" s="1016"/>
      <c r="E24" s="1262"/>
    </row>
    <row r="25" spans="1:5" ht="14">
      <c r="A25" s="1539" t="s">
        <v>1178</v>
      </c>
      <c r="B25" s="1016"/>
      <c r="C25" s="1016"/>
      <c r="D25" s="1016"/>
      <c r="E25" s="1262"/>
    </row>
    <row r="26" spans="1:5" ht="14">
      <c r="A26" s="985" t="s">
        <v>1179</v>
      </c>
      <c r="B26" s="1016"/>
      <c r="C26" s="1520"/>
      <c r="D26" s="1016"/>
      <c r="E26" s="1262"/>
    </row>
    <row r="27" spans="1:5" ht="14">
      <c r="A27" s="985" t="s">
        <v>1831</v>
      </c>
      <c r="B27" s="1016"/>
      <c r="C27" s="1520"/>
      <c r="D27" s="1016"/>
      <c r="E27" s="1262"/>
    </row>
    <row r="28" spans="1:5" ht="14">
      <c r="A28" s="1518"/>
      <c r="B28" s="398"/>
      <c r="C28" s="398"/>
      <c r="D28" s="398"/>
      <c r="E28" s="1085"/>
    </row>
    <row r="29" spans="1:5" ht="14">
      <c r="A29" s="1086"/>
      <c r="B29" s="1087"/>
      <c r="C29" s="1087"/>
      <c r="D29" s="397"/>
      <c r="E29" s="397"/>
    </row>
    <row r="30" spans="1:5" ht="14">
      <c r="A30" s="1088"/>
      <c r="B30" s="1087"/>
      <c r="C30" s="1087"/>
      <c r="D30" s="397"/>
      <c r="E30" s="397"/>
    </row>
    <row r="31" spans="1:5" ht="14">
      <c r="A31" s="1525" t="s">
        <v>129</v>
      </c>
      <c r="B31" s="1526"/>
      <c r="C31" s="1526"/>
      <c r="D31" s="1526"/>
      <c r="E31" s="1527"/>
    </row>
    <row r="32" spans="1:5" ht="14">
      <c r="A32" s="1528" t="s">
        <v>1181</v>
      </c>
      <c r="B32" s="1523"/>
      <c r="C32" s="1523"/>
      <c r="D32" s="1523"/>
      <c r="E32" s="1529"/>
    </row>
    <row r="33" spans="1:5" ht="14">
      <c r="A33" s="1530"/>
      <c r="B33" s="1523"/>
      <c r="C33" s="1523"/>
      <c r="D33" s="1523"/>
      <c r="E33" s="1529"/>
    </row>
    <row r="34" spans="1:5" ht="14">
      <c r="A34" s="1531"/>
      <c r="B34" s="1089"/>
      <c r="C34" s="1089"/>
      <c r="D34" s="1089"/>
      <c r="E34" s="1090"/>
    </row>
    <row r="35" spans="1:5" ht="14">
      <c r="A35" s="1533" t="s">
        <v>1214</v>
      </c>
      <c r="B35" s="1523"/>
      <c r="C35" s="5372"/>
      <c r="D35" s="5373"/>
      <c r="E35" s="1532"/>
    </row>
    <row r="36" spans="1:5" ht="14">
      <c r="A36" s="1533"/>
      <c r="B36" s="1016" t="s">
        <v>96</v>
      </c>
      <c r="C36" s="5368"/>
      <c r="D36" s="5344"/>
      <c r="E36" s="1532"/>
    </row>
    <row r="37" spans="1:5" ht="14">
      <c r="A37" s="1528" t="s">
        <v>130</v>
      </c>
      <c r="B37" s="1523"/>
      <c r="C37" s="5368"/>
      <c r="D37" s="5344"/>
      <c r="E37" s="1532"/>
    </row>
    <row r="38" spans="1:5" ht="14">
      <c r="A38" s="1528"/>
      <c r="B38" s="1523" t="s">
        <v>125</v>
      </c>
      <c r="C38" s="5368"/>
      <c r="D38" s="5344"/>
      <c r="E38" s="1532"/>
    </row>
    <row r="39" spans="1:5" ht="14">
      <c r="A39" s="1528"/>
      <c r="B39" s="1523"/>
      <c r="C39" s="5368"/>
      <c r="D39" s="5344"/>
      <c r="E39" s="1532"/>
    </row>
    <row r="40" spans="1:5" ht="14">
      <c r="A40" s="1528"/>
      <c r="B40" s="1523"/>
      <c r="C40" s="5368"/>
      <c r="D40" s="5344"/>
      <c r="E40" s="1532"/>
    </row>
    <row r="41" spans="1:5" ht="14">
      <c r="A41" s="1528"/>
      <c r="B41" s="1523" t="s">
        <v>126</v>
      </c>
      <c r="C41" s="4339"/>
      <c r="D41" s="4338"/>
      <c r="E41" s="1532"/>
    </row>
    <row r="42" spans="1:5" ht="14">
      <c r="A42" s="1528"/>
      <c r="B42" s="1523" t="s">
        <v>127</v>
      </c>
      <c r="C42" s="4339"/>
      <c r="D42" s="4338"/>
      <c r="E42" s="1532"/>
    </row>
    <row r="43" spans="1:5" ht="14">
      <c r="A43" s="1528"/>
      <c r="B43" s="1523" t="s">
        <v>128</v>
      </c>
      <c r="C43" s="5367"/>
      <c r="D43" s="5344"/>
      <c r="E43" s="1532"/>
    </row>
    <row r="44" spans="1:5" ht="14">
      <c r="A44" s="1534"/>
      <c r="B44" s="1091"/>
      <c r="C44" s="1092"/>
      <c r="D44" s="1091"/>
      <c r="E44" s="1093"/>
    </row>
    <row r="45" spans="1:5" ht="14">
      <c r="A45" s="1088"/>
      <c r="B45" s="1087"/>
      <c r="C45" s="1087"/>
      <c r="D45" s="397"/>
      <c r="E45" s="397"/>
    </row>
    <row r="46" spans="1:5" ht="14">
      <c r="A46" s="1088"/>
      <c r="B46" s="1087"/>
      <c r="C46" s="1087"/>
      <c r="D46" s="397"/>
      <c r="E46" s="397"/>
    </row>
    <row r="47" spans="1:5" ht="14">
      <c r="A47" s="397"/>
      <c r="B47" s="397"/>
      <c r="C47" s="397"/>
      <c r="D47" s="397"/>
      <c r="E47" s="397"/>
    </row>
    <row r="48" spans="1:5" ht="14">
      <c r="A48" s="397"/>
      <c r="B48" s="397"/>
      <c r="C48" s="397"/>
      <c r="D48" s="397"/>
      <c r="E48" s="397"/>
    </row>
    <row r="49" spans="1:5" ht="14">
      <c r="A49" s="397"/>
      <c r="B49" s="397"/>
      <c r="C49" s="397"/>
      <c r="D49" s="397"/>
      <c r="E49" s="397"/>
    </row>
    <row r="50" spans="1:5" ht="14">
      <c r="A50" s="397"/>
      <c r="B50" s="397"/>
      <c r="C50" s="397"/>
      <c r="D50" s="397"/>
      <c r="E50" s="395"/>
    </row>
    <row r="51" spans="1:5" ht="14">
      <c r="A51" s="397"/>
      <c r="B51" s="397"/>
      <c r="C51" s="397"/>
      <c r="D51" s="397"/>
      <c r="E51" s="1076" t="str">
        <f>+ToC!E96</f>
        <v xml:space="preserve">GENERAL Annual Return </v>
      </c>
    </row>
    <row r="52" spans="1:5" ht="14">
      <c r="A52" s="397"/>
      <c r="B52" s="397"/>
      <c r="C52" s="397"/>
      <c r="D52" s="397"/>
      <c r="E52" s="1077" t="s">
        <v>1855</v>
      </c>
    </row>
    <row r="53" spans="1:5" hidden="1"/>
    <row r="54" spans="1:5" hidden="1"/>
  </sheetData>
  <sheetProtection password="C3AA" sheet="1" objects="1" scenarios="1"/>
  <customSheetViews>
    <customSheetView guid="{54084986-DBD9-467D-BB87-84DFF604BE53}" showPageBreaks="1" printArea="1" topLeftCell="A8">
      <selection activeCell="K28" sqref="K28"/>
      <pageMargins left="0.7" right="0.7" top="0.75" bottom="0.75" header="0.3" footer="0.3"/>
      <pageSetup paperSize="5" scale="77" orientation="portrait" r:id="rId1"/>
    </customSheetView>
  </customSheetViews>
  <mergeCells count="15">
    <mergeCell ref="A1:E1"/>
    <mergeCell ref="A9:B9"/>
    <mergeCell ref="A11:D11"/>
    <mergeCell ref="C15:D15"/>
    <mergeCell ref="C16:D16"/>
    <mergeCell ref="C21:D21"/>
    <mergeCell ref="C17:D17"/>
    <mergeCell ref="A10:G10"/>
    <mergeCell ref="C35:D35"/>
    <mergeCell ref="C36:D36"/>
    <mergeCell ref="C43:D43"/>
    <mergeCell ref="C37:D37"/>
    <mergeCell ref="C38:D38"/>
    <mergeCell ref="C40:D40"/>
    <mergeCell ref="C39:D39"/>
  </mergeCells>
  <hyperlinks>
    <hyperlink ref="A1:E1" location="ToC!A1" display="ToC!A1"/>
  </hyperlinks>
  <pageMargins left="0.7" right="0.7" top="0.75" bottom="0.75" header="0.3" footer="0.3"/>
  <pageSetup paperSize="5" scale="77"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sheetPr>
  <dimension ref="A1:H63"/>
  <sheetViews>
    <sheetView zoomScaleNormal="100" workbookViewId="0">
      <selection activeCell="A18" sqref="A18:B19"/>
    </sheetView>
  </sheetViews>
  <sheetFormatPr defaultColWidth="0" defaultRowHeight="13" zeroHeight="1"/>
  <cols>
    <col min="1" max="3" width="33.796875" style="394" customWidth="1"/>
    <col min="4" max="5" width="19.796875" style="394" customWidth="1"/>
    <col min="6" max="6" width="25.796875" style="394" customWidth="1"/>
    <col min="7" max="7" width="10.796875" style="394" hidden="1" customWidth="1"/>
    <col min="8" max="8" width="0" style="394" hidden="1" customWidth="1"/>
    <col min="9" max="16384" width="9.296875" style="394" hidden="1"/>
  </cols>
  <sheetData>
    <row r="1" spans="1:8">
      <c r="A1" s="5248" t="s">
        <v>1507</v>
      </c>
      <c r="B1" s="5249"/>
      <c r="C1" s="5249"/>
      <c r="D1" s="5249"/>
      <c r="E1" s="5249"/>
      <c r="F1" s="5249"/>
      <c r="G1" s="1096"/>
      <c r="H1" s="1096"/>
    </row>
    <row r="2" spans="1:8" ht="14">
      <c r="A2" s="496"/>
      <c r="B2" s="496"/>
      <c r="C2" s="496"/>
      <c r="D2" s="989"/>
      <c r="E2" s="989"/>
      <c r="F2" s="3919" t="s">
        <v>1941</v>
      </c>
      <c r="H2" s="1097"/>
    </row>
    <row r="3" spans="1:8" ht="14">
      <c r="A3" s="1719" t="str">
        <f>+Cover!A14</f>
        <v>Select Name of Insurer/ Financial Holding Company</v>
      </c>
      <c r="B3" s="1726"/>
      <c r="C3" s="1727"/>
      <c r="D3" s="397"/>
      <c r="E3" s="397"/>
      <c r="F3" s="397"/>
      <c r="G3" s="520"/>
      <c r="H3" s="516"/>
    </row>
    <row r="4" spans="1:8" ht="14">
      <c r="A4" s="1688" t="str">
        <f>+ToC!A3</f>
        <v>Insurer/Financial Holding Company</v>
      </c>
      <c r="B4" s="1688"/>
      <c r="C4" s="1688"/>
      <c r="D4" s="397"/>
      <c r="E4" s="397"/>
      <c r="F4" s="397"/>
      <c r="G4" s="520"/>
    </row>
    <row r="5" spans="1:8" ht="14">
      <c r="A5" s="397"/>
      <c r="B5" s="397"/>
      <c r="C5" s="397"/>
      <c r="D5" s="397"/>
      <c r="E5" s="397"/>
      <c r="F5" s="397"/>
      <c r="G5" s="519"/>
    </row>
    <row r="6" spans="1:8" ht="14">
      <c r="A6" s="504" t="str">
        <f>+ToC!A5</f>
        <v>General Insurers Annual Return</v>
      </c>
      <c r="B6" s="397"/>
      <c r="C6" s="397"/>
      <c r="D6" s="397"/>
      <c r="E6" s="397"/>
      <c r="F6" s="571"/>
      <c r="G6" s="519"/>
    </row>
    <row r="7" spans="1:8" ht="14">
      <c r="A7" s="1688" t="str">
        <f>+ToC!A6</f>
        <v>For Year Ended:</v>
      </c>
      <c r="B7" s="1688"/>
      <c r="C7" s="501"/>
      <c r="D7" s="575"/>
      <c r="E7" s="397"/>
      <c r="F7" s="898">
        <f>+Cover!A22</f>
        <v>0</v>
      </c>
    </row>
    <row r="8" spans="1:8" ht="14">
      <c r="A8" s="1081"/>
      <c r="B8" s="1081"/>
      <c r="C8" s="1081"/>
      <c r="D8" s="575"/>
      <c r="E8" s="575"/>
      <c r="F8" s="575"/>
      <c r="G8" s="1098"/>
      <c r="H8" s="1098"/>
    </row>
    <row r="9" spans="1:8" ht="14">
      <c r="A9" s="400"/>
      <c r="B9" s="400"/>
      <c r="C9" s="400"/>
      <c r="D9" s="397"/>
      <c r="E9" s="397"/>
      <c r="F9" s="397"/>
      <c r="H9" s="408"/>
    </row>
    <row r="10" spans="1:8" ht="14">
      <c r="A10" s="5257" t="s">
        <v>131</v>
      </c>
      <c r="B10" s="5257"/>
      <c r="C10" s="5257"/>
      <c r="D10" s="5257"/>
      <c r="E10" s="5257"/>
      <c r="F10" s="5257"/>
    </row>
    <row r="11" spans="1:8" ht="16" thickBot="1">
      <c r="A11" s="1099"/>
      <c r="B11" s="1099"/>
      <c r="C11" s="1099"/>
      <c r="D11" s="1099"/>
      <c r="E11" s="1099"/>
      <c r="F11" s="1099"/>
    </row>
    <row r="12" spans="1:8" ht="42.5" thickTop="1">
      <c r="A12" s="1100" t="s">
        <v>132</v>
      </c>
      <c r="B12" s="1101" t="s">
        <v>869</v>
      </c>
      <c r="C12" s="1102" t="s">
        <v>870</v>
      </c>
      <c r="D12" s="1103" t="s">
        <v>1935</v>
      </c>
      <c r="E12" s="1104" t="s">
        <v>133</v>
      </c>
      <c r="F12" s="1105" t="s">
        <v>134</v>
      </c>
    </row>
    <row r="13" spans="1:8" ht="14">
      <c r="A13" s="4340"/>
      <c r="B13" s="4341"/>
      <c r="C13" s="4342"/>
      <c r="D13" s="4345" t="s">
        <v>1936</v>
      </c>
      <c r="E13" s="4343" t="s">
        <v>934</v>
      </c>
      <c r="F13" s="4344" t="s">
        <v>934</v>
      </c>
    </row>
    <row r="14" spans="1:8" ht="14">
      <c r="A14" s="1108"/>
      <c r="B14" s="411"/>
      <c r="C14" s="2903"/>
      <c r="D14" s="4346"/>
      <c r="E14" s="3928"/>
      <c r="F14" s="3928"/>
    </row>
    <row r="15" spans="1:8" ht="14">
      <c r="A15" s="1108"/>
      <c r="B15" s="411"/>
      <c r="C15" s="2903"/>
      <c r="D15" s="4346"/>
      <c r="E15" s="3928"/>
      <c r="F15" s="3928"/>
    </row>
    <row r="16" spans="1:8" ht="14">
      <c r="A16" s="1108"/>
      <c r="B16" s="411"/>
      <c r="C16" s="2903"/>
      <c r="D16" s="4346"/>
      <c r="E16" s="3928"/>
      <c r="F16" s="3928"/>
    </row>
    <row r="17" spans="1:6" ht="14">
      <c r="A17" s="1108"/>
      <c r="B17" s="411"/>
      <c r="C17" s="2903"/>
      <c r="D17" s="4346"/>
      <c r="E17" s="3928"/>
      <c r="F17" s="3928"/>
    </row>
    <row r="18" spans="1:6" ht="14">
      <c r="A18" s="1108"/>
      <c r="B18" s="411"/>
      <c r="C18" s="2903"/>
      <c r="D18" s="4346"/>
      <c r="E18" s="3928"/>
      <c r="F18" s="3928"/>
    </row>
    <row r="19" spans="1:6" ht="14">
      <c r="A19" s="1108"/>
      <c r="B19" s="411"/>
      <c r="C19" s="2903"/>
      <c r="D19" s="4346"/>
      <c r="E19" s="3928"/>
      <c r="F19" s="3928"/>
    </row>
    <row r="20" spans="1:6" ht="14">
      <c r="A20" s="1108"/>
      <c r="B20" s="411"/>
      <c r="C20" s="2903"/>
      <c r="D20" s="4346"/>
      <c r="E20" s="3928"/>
      <c r="F20" s="3928"/>
    </row>
    <row r="21" spans="1:6" ht="14">
      <c r="A21" s="1108"/>
      <c r="B21" s="411"/>
      <c r="C21" s="2903"/>
      <c r="D21" s="4346"/>
      <c r="E21" s="3928"/>
      <c r="F21" s="3928"/>
    </row>
    <row r="22" spans="1:6" ht="14">
      <c r="A22" s="1108"/>
      <c r="B22" s="411"/>
      <c r="C22" s="2903"/>
      <c r="D22" s="4346"/>
      <c r="E22" s="3928"/>
      <c r="F22" s="3928"/>
    </row>
    <row r="23" spans="1:6" ht="14">
      <c r="A23" s="1108"/>
      <c r="B23" s="411"/>
      <c r="C23" s="2903"/>
      <c r="D23" s="4346"/>
      <c r="E23" s="3928"/>
      <c r="F23" s="3928"/>
    </row>
    <row r="24" spans="1:6" ht="14">
      <c r="A24" s="1108"/>
      <c r="B24" s="411"/>
      <c r="C24" s="2903"/>
      <c r="D24" s="4346"/>
      <c r="E24" s="3928"/>
      <c r="F24" s="3928"/>
    </row>
    <row r="25" spans="1:6" ht="14">
      <c r="A25" s="1108"/>
      <c r="B25" s="411"/>
      <c r="C25" s="2903"/>
      <c r="D25" s="4346"/>
      <c r="E25" s="3928"/>
      <c r="F25" s="3928"/>
    </row>
    <row r="26" spans="1:6" ht="14">
      <c r="A26" s="1108"/>
      <c r="B26" s="411"/>
      <c r="C26" s="2903"/>
      <c r="D26" s="4346"/>
      <c r="E26" s="3928"/>
      <c r="F26" s="3928"/>
    </row>
    <row r="27" spans="1:6" ht="14">
      <c r="A27" s="1108"/>
      <c r="B27" s="411"/>
      <c r="C27" s="2903"/>
      <c r="D27" s="4346"/>
      <c r="E27" s="3928"/>
      <c r="F27" s="3928"/>
    </row>
    <row r="28" spans="1:6" ht="14">
      <c r="A28" s="1108"/>
      <c r="B28" s="411"/>
      <c r="C28" s="2903"/>
      <c r="D28" s="4346"/>
      <c r="E28" s="3928"/>
      <c r="F28" s="3928"/>
    </row>
    <row r="29" spans="1:6" ht="14">
      <c r="A29" s="1108"/>
      <c r="B29" s="411"/>
      <c r="C29" s="2903"/>
      <c r="D29" s="4346"/>
      <c r="E29" s="3928"/>
      <c r="F29" s="3928"/>
    </row>
    <row r="30" spans="1:6" ht="14">
      <c r="A30" s="1108"/>
      <c r="B30" s="411"/>
      <c r="C30" s="2903"/>
      <c r="D30" s="4346"/>
      <c r="E30" s="3928"/>
      <c r="F30" s="3928"/>
    </row>
    <row r="31" spans="1:6" ht="14">
      <c r="A31" s="1108"/>
      <c r="B31" s="411"/>
      <c r="C31" s="2903"/>
      <c r="D31" s="4346"/>
      <c r="E31" s="3928"/>
      <c r="F31" s="3928"/>
    </row>
    <row r="32" spans="1:6" ht="14">
      <c r="A32" s="1108"/>
      <c r="B32" s="411"/>
      <c r="C32" s="2903"/>
      <c r="D32" s="4346"/>
      <c r="E32" s="3928"/>
      <c r="F32" s="3928"/>
    </row>
    <row r="33" spans="1:6" ht="14">
      <c r="A33" s="1108"/>
      <c r="B33" s="411"/>
      <c r="C33" s="2903"/>
      <c r="D33" s="4346"/>
      <c r="E33" s="3928"/>
      <c r="F33" s="3928"/>
    </row>
    <row r="34" spans="1:6" ht="14">
      <c r="A34" s="1108"/>
      <c r="B34" s="411"/>
      <c r="C34" s="2903"/>
      <c r="D34" s="4346"/>
      <c r="E34" s="3928"/>
      <c r="F34" s="3928"/>
    </row>
    <row r="35" spans="1:6" ht="14">
      <c r="A35" s="1108"/>
      <c r="B35" s="411"/>
      <c r="C35" s="2903"/>
      <c r="D35" s="4346"/>
      <c r="E35" s="3928"/>
      <c r="F35" s="3928"/>
    </row>
    <row r="36" spans="1:6" ht="14">
      <c r="A36" s="1108"/>
      <c r="B36" s="411"/>
      <c r="C36" s="2903"/>
      <c r="D36" s="4346"/>
      <c r="E36" s="3928"/>
      <c r="F36" s="3928"/>
    </row>
    <row r="37" spans="1:6" ht="14">
      <c r="A37" s="1108"/>
      <c r="B37" s="411"/>
      <c r="C37" s="2903"/>
      <c r="D37" s="4346"/>
      <c r="E37" s="3928"/>
      <c r="F37" s="3928"/>
    </row>
    <row r="38" spans="1:6" ht="14">
      <c r="A38" s="1108"/>
      <c r="B38" s="411"/>
      <c r="C38" s="2903"/>
      <c r="D38" s="4346"/>
      <c r="E38" s="3928"/>
      <c r="F38" s="3928"/>
    </row>
    <row r="39" spans="1:6" ht="14">
      <c r="A39" s="1108"/>
      <c r="B39" s="411"/>
      <c r="C39" s="2903"/>
      <c r="D39" s="4346"/>
      <c r="E39" s="3928"/>
      <c r="F39" s="3928"/>
    </row>
    <row r="40" spans="1:6" ht="14">
      <c r="A40" s="1108"/>
      <c r="B40" s="411"/>
      <c r="C40" s="2903"/>
      <c r="D40" s="4346"/>
      <c r="E40" s="3928"/>
      <c r="F40" s="3928"/>
    </row>
    <row r="41" spans="1:6" ht="14">
      <c r="A41" s="1108"/>
      <c r="B41" s="411"/>
      <c r="C41" s="2903"/>
      <c r="D41" s="4346"/>
      <c r="E41" s="3928"/>
      <c r="F41" s="3928"/>
    </row>
    <row r="42" spans="1:6" ht="14">
      <c r="A42" s="1108"/>
      <c r="B42" s="411"/>
      <c r="C42" s="2903"/>
      <c r="D42" s="4346"/>
      <c r="E42" s="3928"/>
      <c r="F42" s="3928"/>
    </row>
    <row r="43" spans="1:6" ht="14">
      <c r="A43" s="1108"/>
      <c r="B43" s="411"/>
      <c r="C43" s="2903"/>
      <c r="D43" s="4346"/>
      <c r="E43" s="3928"/>
      <c r="F43" s="3928"/>
    </row>
    <row r="44" spans="1:6" ht="14">
      <c r="A44" s="1108"/>
      <c r="B44" s="411"/>
      <c r="C44" s="2903"/>
      <c r="D44" s="4346"/>
      <c r="E44" s="3928"/>
      <c r="F44" s="3928"/>
    </row>
    <row r="45" spans="1:6" ht="14">
      <c r="A45" s="1108"/>
      <c r="B45" s="411"/>
      <c r="C45" s="2903"/>
      <c r="D45" s="4346"/>
      <c r="E45" s="3928"/>
      <c r="F45" s="3928"/>
    </row>
    <row r="46" spans="1:6" ht="14">
      <c r="A46" s="1108"/>
      <c r="B46" s="411"/>
      <c r="C46" s="2903"/>
      <c r="D46" s="4346"/>
      <c r="E46" s="3928"/>
      <c r="F46" s="3928"/>
    </row>
    <row r="47" spans="1:6" ht="14">
      <c r="A47" s="1108"/>
      <c r="B47" s="411"/>
      <c r="C47" s="2903"/>
      <c r="D47" s="4346"/>
      <c r="E47" s="3928"/>
      <c r="F47" s="3928"/>
    </row>
    <row r="48" spans="1:6" ht="14">
      <c r="A48" s="1108"/>
      <c r="B48" s="411"/>
      <c r="C48" s="2903"/>
      <c r="D48" s="4346"/>
      <c r="E48" s="3928"/>
      <c r="F48" s="3928"/>
    </row>
    <row r="49" spans="1:6" ht="14">
      <c r="A49" s="1106"/>
      <c r="B49" s="1106"/>
      <c r="C49" s="1106"/>
      <c r="D49" s="627"/>
      <c r="E49" s="1037"/>
      <c r="F49" s="627"/>
    </row>
    <row r="50" spans="1:6" ht="14">
      <c r="A50" s="1106"/>
      <c r="B50" s="1106"/>
      <c r="C50" s="1106"/>
      <c r="D50" s="627"/>
      <c r="E50" s="1037"/>
      <c r="F50" s="1094" t="str">
        <f>+ToC!E96</f>
        <v xml:space="preserve">GENERAL Annual Return </v>
      </c>
    </row>
    <row r="51" spans="1:6" ht="14">
      <c r="A51" s="1106"/>
      <c r="B51" s="1106"/>
      <c r="C51" s="1106"/>
      <c r="D51" s="627"/>
      <c r="E51" s="1037"/>
      <c r="F51" s="1095" t="s">
        <v>135</v>
      </c>
    </row>
    <row r="52" spans="1:6" ht="14" hidden="1">
      <c r="A52" s="397"/>
      <c r="B52" s="397"/>
      <c r="C52" s="397"/>
      <c r="D52" s="397"/>
      <c r="E52" s="397"/>
      <c r="F52" s="397"/>
    </row>
    <row r="53" spans="1:6" ht="14" hidden="1">
      <c r="A53" s="408"/>
      <c r="B53" s="408"/>
      <c r="C53" s="408"/>
      <c r="D53" s="408"/>
      <c r="E53" s="408"/>
      <c r="F53" s="408"/>
    </row>
    <row r="54" spans="1:6" ht="14" hidden="1">
      <c r="A54" s="408"/>
      <c r="B54" s="408"/>
      <c r="C54" s="408"/>
      <c r="D54" s="408"/>
      <c r="E54" s="408"/>
      <c r="F54" s="408"/>
    </row>
    <row r="55" spans="1:6" ht="14" hidden="1">
      <c r="A55" s="408"/>
      <c r="B55" s="408"/>
      <c r="C55" s="408"/>
      <c r="D55" s="408"/>
      <c r="E55" s="408"/>
      <c r="F55" s="408"/>
    </row>
    <row r="56" spans="1:6" ht="14" hidden="1">
      <c r="A56" s="408"/>
      <c r="B56" s="408"/>
      <c r="C56" s="408"/>
      <c r="D56" s="408"/>
      <c r="E56" s="408"/>
      <c r="F56" s="408"/>
    </row>
    <row r="57" spans="1:6" ht="14" hidden="1">
      <c r="A57" s="408"/>
      <c r="B57" s="408"/>
      <c r="C57" s="408"/>
      <c r="D57" s="408"/>
      <c r="E57" s="408"/>
      <c r="F57" s="408"/>
    </row>
    <row r="58" spans="1:6" ht="14" hidden="1">
      <c r="A58" s="408"/>
      <c r="B58" s="408"/>
      <c r="C58" s="408"/>
      <c r="D58" s="408"/>
      <c r="E58" s="408"/>
      <c r="F58" s="408"/>
    </row>
    <row r="59" spans="1:6" ht="14" hidden="1">
      <c r="A59" s="408"/>
      <c r="B59" s="408"/>
      <c r="C59" s="408"/>
      <c r="D59" s="408"/>
      <c r="E59" s="408"/>
      <c r="F59" s="408"/>
    </row>
    <row r="60" spans="1:6" ht="14" hidden="1">
      <c r="A60" s="408"/>
      <c r="B60" s="408"/>
      <c r="C60" s="408"/>
      <c r="D60" s="408"/>
      <c r="E60" s="408"/>
      <c r="F60" s="408"/>
    </row>
    <row r="61" spans="1:6" ht="14" hidden="1">
      <c r="A61" s="408"/>
      <c r="B61" s="408"/>
      <c r="C61" s="408"/>
      <c r="D61" s="408"/>
      <c r="E61" s="408"/>
      <c r="F61" s="524"/>
    </row>
    <row r="62" spans="1:6" ht="14" hidden="1">
      <c r="A62" s="408"/>
      <c r="B62" s="408"/>
      <c r="C62" s="408"/>
      <c r="D62" s="408"/>
      <c r="E62" s="408"/>
      <c r="F62" s="1107"/>
    </row>
    <row r="63" spans="1:6"/>
  </sheetData>
  <sheetProtection password="C3AA" sheet="1" objects="1" scenarios="1"/>
  <customSheetViews>
    <customSheetView guid="{54084986-DBD9-467D-BB87-84DFF604BE53}">
      <selection activeCell="C27" sqref="C27"/>
      <pageMargins left="0.7" right="0.7" top="0.75" bottom="0.75" header="0.3" footer="0.3"/>
      <pageSetup paperSize="5" orientation="landscape" r:id="rId1"/>
    </customSheetView>
  </customSheetViews>
  <mergeCells count="2">
    <mergeCell ref="A10:F10"/>
    <mergeCell ref="A1:F1"/>
  </mergeCells>
  <hyperlinks>
    <hyperlink ref="A1:F1" location="ToC!A1" display="10.09"/>
  </hyperlinks>
  <pageMargins left="0.4" right="0" top="0.5" bottom="0.3" header="0.3" footer="0.3"/>
  <pageSetup paperSize="5" scale="71"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sheetPr>
  <dimension ref="A1:P76"/>
  <sheetViews>
    <sheetView zoomScaleNormal="100" workbookViewId="0">
      <selection activeCell="A18" sqref="A18:B19"/>
    </sheetView>
  </sheetViews>
  <sheetFormatPr defaultColWidth="0" defaultRowHeight="13" zeroHeight="1"/>
  <cols>
    <col min="1" max="1" width="8.796875" customWidth="1"/>
    <col min="2" max="2" width="30.796875" customWidth="1"/>
    <col min="3" max="3" width="15" customWidth="1"/>
    <col min="4" max="5" width="25.796875" customWidth="1"/>
    <col min="6" max="6" width="20.69921875" customWidth="1"/>
    <col min="7" max="7" width="17.796875" customWidth="1"/>
    <col min="8" max="8" width="16.296875" customWidth="1"/>
    <col min="9" max="12" width="9.296875" hidden="1" customWidth="1"/>
    <col min="13" max="13" width="14.5" hidden="1" customWidth="1"/>
    <col min="14" max="15" width="8.796875" hidden="1" customWidth="1"/>
    <col min="16" max="16384" width="30.69921875" hidden="1"/>
  </cols>
  <sheetData>
    <row r="1" spans="1:16" s="394" customFormat="1">
      <c r="A1" s="5380" t="s">
        <v>136</v>
      </c>
      <c r="B1" s="5380"/>
      <c r="C1" s="5380"/>
      <c r="D1" s="5380"/>
      <c r="E1" s="5380"/>
      <c r="F1" s="5380"/>
      <c r="G1" s="5380"/>
      <c r="H1" s="5380"/>
    </row>
    <row r="2" spans="1:16" s="394" customFormat="1" ht="14">
      <c r="A2" s="622"/>
      <c r="B2" s="622"/>
      <c r="C2" s="622"/>
      <c r="D2" s="622"/>
      <c r="E2" s="622"/>
      <c r="F2" s="622"/>
      <c r="G2" s="1080" t="s">
        <v>1941</v>
      </c>
      <c r="H2" s="622"/>
    </row>
    <row r="3" spans="1:16" s="394" customFormat="1" ht="14">
      <c r="A3" s="1728" t="str">
        <f>+Cover!A14</f>
        <v>Select Name of Insurer/ Financial Holding Company</v>
      </c>
      <c r="B3" s="402"/>
      <c r="C3" s="402"/>
      <c r="D3" s="402"/>
      <c r="E3" s="1699"/>
      <c r="F3" s="1699"/>
      <c r="G3" s="397"/>
      <c r="H3" s="397"/>
    </row>
    <row r="4" spans="1:16" s="394" customFormat="1" ht="14">
      <c r="A4" s="1699" t="str">
        <f>+ToC!A3</f>
        <v>Insurer/Financial Holding Company</v>
      </c>
      <c r="B4" s="397"/>
      <c r="C4" s="397"/>
      <c r="D4" s="397"/>
      <c r="E4" s="1699"/>
      <c r="F4" s="1699"/>
      <c r="G4" s="397"/>
      <c r="H4" s="1080"/>
    </row>
    <row r="5" spans="1:16" s="394" customFormat="1" ht="14">
      <c r="A5" s="397"/>
      <c r="B5" s="397"/>
      <c r="C5" s="397"/>
      <c r="D5" s="397"/>
      <c r="E5" s="397"/>
      <c r="F5" s="397"/>
      <c r="G5" s="397"/>
      <c r="H5" s="397"/>
    </row>
    <row r="6" spans="1:16" s="394" customFormat="1" ht="14">
      <c r="A6" s="504" t="str">
        <f>+ToC!A5</f>
        <v>General Insurers Annual Return</v>
      </c>
      <c r="B6" s="397"/>
      <c r="C6" s="397"/>
      <c r="D6" s="397"/>
      <c r="E6" s="397"/>
      <c r="F6" s="397"/>
      <c r="G6" s="397"/>
      <c r="H6" s="397"/>
    </row>
    <row r="7" spans="1:16" s="394" customFormat="1" ht="14">
      <c r="A7" s="1699" t="str">
        <f>+ToC!A6</f>
        <v>For Year Ended:</v>
      </c>
      <c r="B7" s="397"/>
      <c r="C7" s="397"/>
      <c r="D7" s="397"/>
      <c r="E7" s="397"/>
      <c r="F7" s="397"/>
      <c r="G7" s="898">
        <f>+Cover!A22</f>
        <v>0</v>
      </c>
      <c r="H7" s="397"/>
    </row>
    <row r="8" spans="1:16" s="394" customFormat="1" ht="14">
      <c r="A8" s="5256"/>
      <c r="B8" s="5381"/>
      <c r="C8" s="5381"/>
      <c r="D8" s="5381"/>
      <c r="E8" s="397"/>
      <c r="F8" s="397"/>
      <c r="G8" s="397"/>
      <c r="H8" s="397"/>
    </row>
    <row r="9" spans="1:16" s="394" customFormat="1" ht="14">
      <c r="A9" s="5257" t="s">
        <v>137</v>
      </c>
      <c r="B9" s="5257"/>
      <c r="C9" s="5257"/>
      <c r="D9" s="5257"/>
      <c r="E9" s="5257"/>
      <c r="F9" s="5257"/>
      <c r="G9" s="5257"/>
      <c r="H9" s="5257"/>
      <c r="P9" s="3518" t="s">
        <v>1742</v>
      </c>
    </row>
    <row r="10" spans="1:16" s="394" customFormat="1" ht="14.5" thickBot="1">
      <c r="A10" s="397"/>
      <c r="B10" s="397"/>
      <c r="C10" s="397"/>
      <c r="D10" s="397"/>
      <c r="E10" s="397"/>
      <c r="F10" s="397"/>
      <c r="G10" s="397"/>
      <c r="H10" s="397"/>
      <c r="P10" s="3519"/>
    </row>
    <row r="11" spans="1:16" s="394" customFormat="1" ht="56.5" thickTop="1">
      <c r="A11" s="1109"/>
      <c r="B11" s="1110" t="s">
        <v>871</v>
      </c>
      <c r="C11" s="4567" t="s">
        <v>1671</v>
      </c>
      <c r="D11" s="1112" t="s">
        <v>98</v>
      </c>
      <c r="E11" s="1111" t="s">
        <v>138</v>
      </c>
      <c r="F11" s="4567" t="s">
        <v>1742</v>
      </c>
      <c r="G11" s="1113" t="s">
        <v>139</v>
      </c>
      <c r="H11" s="1114" t="s">
        <v>140</v>
      </c>
      <c r="P11" s="3519" t="s">
        <v>1743</v>
      </c>
    </row>
    <row r="12" spans="1:16" s="394" customFormat="1" ht="29.25" customHeight="1">
      <c r="A12" s="3123"/>
      <c r="B12" s="3124" t="s">
        <v>141</v>
      </c>
      <c r="C12" s="3107" t="s">
        <v>142</v>
      </c>
      <c r="D12" s="2907" t="s">
        <v>143</v>
      </c>
      <c r="E12" s="3125" t="s">
        <v>144</v>
      </c>
      <c r="F12" s="3126" t="s">
        <v>145</v>
      </c>
      <c r="G12" s="2907" t="s">
        <v>146</v>
      </c>
      <c r="H12" s="3127" t="s">
        <v>359</v>
      </c>
      <c r="P12" s="3520" t="s">
        <v>1744</v>
      </c>
    </row>
    <row r="13" spans="1:16" s="394" customFormat="1" ht="26.25" customHeight="1">
      <c r="A13" s="3123"/>
      <c r="B13" s="3124"/>
      <c r="C13" s="3128"/>
      <c r="D13" s="2907"/>
      <c r="E13" s="3125"/>
      <c r="F13" s="3521"/>
      <c r="G13" s="2907"/>
      <c r="H13" s="3127"/>
      <c r="P13" s="3520" t="s">
        <v>1745</v>
      </c>
    </row>
    <row r="14" spans="1:16" s="394" customFormat="1" ht="14">
      <c r="A14" s="1116" t="s">
        <v>147</v>
      </c>
      <c r="B14" s="1117"/>
      <c r="C14" s="3128"/>
      <c r="D14" s="2914"/>
      <c r="E14" s="1117"/>
      <c r="F14" s="3126"/>
      <c r="G14" s="2914"/>
      <c r="H14" s="1118"/>
      <c r="J14"/>
      <c r="K14"/>
      <c r="L14"/>
      <c r="M14" s="3105" t="s">
        <v>1647</v>
      </c>
      <c r="P14" s="3519" t="s">
        <v>1746</v>
      </c>
    </row>
    <row r="15" spans="1:16" s="394" customFormat="1" ht="14">
      <c r="A15" s="3110" t="s">
        <v>148</v>
      </c>
      <c r="B15" s="4523"/>
      <c r="C15" s="3160"/>
      <c r="D15" s="4523"/>
      <c r="E15" s="412"/>
      <c r="F15" s="3522"/>
      <c r="G15" s="3117"/>
      <c r="H15" s="3129" t="str">
        <f>IFERROR(IF(G15/($G$65)&gt;0,(G15/$G$65),0),"")</f>
        <v/>
      </c>
      <c r="J15"/>
      <c r="K15"/>
      <c r="L15"/>
      <c r="M15" s="3105" t="s">
        <v>1648</v>
      </c>
      <c r="P15" s="3519" t="s">
        <v>1747</v>
      </c>
    </row>
    <row r="16" spans="1:16" s="394" customFormat="1" ht="14">
      <c r="A16" s="3110" t="s">
        <v>149</v>
      </c>
      <c r="B16" s="4523"/>
      <c r="C16" s="3160"/>
      <c r="D16" s="4523"/>
      <c r="E16" s="412"/>
      <c r="F16" s="3522"/>
      <c r="G16" s="3117"/>
      <c r="H16" s="3129" t="str">
        <f t="shared" ref="H16:H64" si="0">IFERROR(IF(G16/($G$69)&gt;0,(G16/$G$69),0),"")</f>
        <v/>
      </c>
      <c r="J16"/>
      <c r="K16"/>
      <c r="L16"/>
      <c r="P16" s="4415" t="s">
        <v>1748</v>
      </c>
    </row>
    <row r="17" spans="1:16" s="394" customFormat="1" ht="14">
      <c r="A17" s="3110" t="s">
        <v>150</v>
      </c>
      <c r="B17" s="4523"/>
      <c r="C17" s="3160"/>
      <c r="D17" s="4523"/>
      <c r="E17" s="412"/>
      <c r="F17" s="3522"/>
      <c r="G17" s="3117"/>
      <c r="H17" s="3129" t="str">
        <f t="shared" si="0"/>
        <v/>
      </c>
      <c r="J17"/>
      <c r="K17"/>
      <c r="L17"/>
      <c r="P17" s="3519" t="s">
        <v>1749</v>
      </c>
    </row>
    <row r="18" spans="1:16" s="394" customFormat="1" ht="14">
      <c r="A18" s="3110" t="s">
        <v>151</v>
      </c>
      <c r="B18" s="4523"/>
      <c r="C18" s="3160"/>
      <c r="D18" s="4523"/>
      <c r="E18" s="412"/>
      <c r="F18" s="3522"/>
      <c r="G18" s="3117"/>
      <c r="H18" s="3129" t="str">
        <f t="shared" si="0"/>
        <v/>
      </c>
      <c r="J18"/>
      <c r="K18"/>
      <c r="L18"/>
      <c r="P18" s="3519" t="s">
        <v>1649</v>
      </c>
    </row>
    <row r="19" spans="1:16" s="394" customFormat="1" ht="14">
      <c r="A19" s="3110" t="s">
        <v>152</v>
      </c>
      <c r="B19" s="4523"/>
      <c r="C19" s="3160"/>
      <c r="D19" s="4523"/>
      <c r="E19" s="412"/>
      <c r="F19" s="3522"/>
      <c r="G19" s="3117"/>
      <c r="H19" s="3129" t="str">
        <f t="shared" si="0"/>
        <v/>
      </c>
      <c r="J19"/>
      <c r="K19"/>
      <c r="L19"/>
      <c r="P19" s="3519" t="s">
        <v>1607</v>
      </c>
    </row>
    <row r="20" spans="1:16" s="394" customFormat="1" ht="14">
      <c r="A20" s="3110" t="s">
        <v>153</v>
      </c>
      <c r="B20" s="4523"/>
      <c r="C20" s="3160"/>
      <c r="D20" s="4523"/>
      <c r="E20" s="412"/>
      <c r="F20" s="3522"/>
      <c r="G20" s="3117"/>
      <c r="H20" s="3129" t="str">
        <f t="shared" si="0"/>
        <v/>
      </c>
      <c r="J20"/>
      <c r="K20"/>
      <c r="L20"/>
      <c r="P20" s="3519" t="s">
        <v>1608</v>
      </c>
    </row>
    <row r="21" spans="1:16" s="394" customFormat="1" ht="14">
      <c r="A21" s="3110" t="s">
        <v>154</v>
      </c>
      <c r="B21" s="4523"/>
      <c r="C21" s="3160"/>
      <c r="D21" s="4523"/>
      <c r="E21" s="412"/>
      <c r="F21" s="3522"/>
      <c r="G21" s="3117"/>
      <c r="H21" s="3129" t="str">
        <f t="shared" si="0"/>
        <v/>
      </c>
      <c r="J21"/>
      <c r="K21"/>
      <c r="L21"/>
      <c r="P21" s="3519" t="s">
        <v>1750</v>
      </c>
    </row>
    <row r="22" spans="1:16" s="394" customFormat="1" ht="14">
      <c r="A22" s="3110" t="s">
        <v>155</v>
      </c>
      <c r="B22" s="4523"/>
      <c r="C22" s="3160"/>
      <c r="D22" s="4523"/>
      <c r="E22" s="412"/>
      <c r="F22" s="3522"/>
      <c r="G22" s="3117"/>
      <c r="H22" s="3129" t="str">
        <f t="shared" si="0"/>
        <v/>
      </c>
      <c r="J22"/>
      <c r="K22"/>
      <c r="L22"/>
      <c r="M22"/>
      <c r="P22" s="3519" t="s">
        <v>1609</v>
      </c>
    </row>
    <row r="23" spans="1:16" s="394" customFormat="1" ht="14">
      <c r="A23" s="3110" t="s">
        <v>156</v>
      </c>
      <c r="B23" s="4523"/>
      <c r="C23" s="3160"/>
      <c r="D23" s="4523"/>
      <c r="E23" s="412"/>
      <c r="F23" s="3522"/>
      <c r="G23" s="3117"/>
      <c r="H23" s="3129" t="str">
        <f t="shared" si="0"/>
        <v/>
      </c>
      <c r="J23"/>
      <c r="K23"/>
      <c r="L23"/>
      <c r="M23"/>
      <c r="P23" s="3519" t="s">
        <v>1127</v>
      </c>
    </row>
    <row r="24" spans="1:16" s="394" customFormat="1" ht="14">
      <c r="A24" s="3110" t="s">
        <v>157</v>
      </c>
      <c r="B24" s="4523"/>
      <c r="C24" s="3160"/>
      <c r="D24" s="4523"/>
      <c r="E24" s="412"/>
      <c r="F24" s="3522"/>
      <c r="G24" s="3117"/>
      <c r="H24" s="3129" t="str">
        <f t="shared" si="0"/>
        <v/>
      </c>
      <c r="J24"/>
      <c r="K24"/>
      <c r="L24"/>
      <c r="M24"/>
      <c r="P24" s="3519" t="s">
        <v>249</v>
      </c>
    </row>
    <row r="25" spans="1:16" s="394" customFormat="1" ht="14">
      <c r="A25" s="3110" t="s">
        <v>158</v>
      </c>
      <c r="B25" s="4523"/>
      <c r="C25" s="3160"/>
      <c r="D25" s="4523"/>
      <c r="E25" s="412"/>
      <c r="F25" s="3522"/>
      <c r="G25" s="3117"/>
      <c r="H25" s="3129" t="str">
        <f t="shared" si="0"/>
        <v/>
      </c>
      <c r="J25"/>
      <c r="K25"/>
      <c r="L25"/>
      <c r="M25"/>
    </row>
    <row r="26" spans="1:16" s="394" customFormat="1" ht="14">
      <c r="A26" s="3110" t="s">
        <v>159</v>
      </c>
      <c r="B26" s="4523"/>
      <c r="C26" s="3160"/>
      <c r="D26" s="4523"/>
      <c r="E26" s="412"/>
      <c r="F26" s="3522"/>
      <c r="G26" s="3117"/>
      <c r="H26" s="3129" t="str">
        <f t="shared" si="0"/>
        <v/>
      </c>
      <c r="J26"/>
      <c r="K26"/>
      <c r="L26"/>
      <c r="M26"/>
    </row>
    <row r="27" spans="1:16" s="394" customFormat="1" ht="14">
      <c r="A27" s="3110" t="s">
        <v>160</v>
      </c>
      <c r="B27" s="4523"/>
      <c r="C27" s="3160"/>
      <c r="D27" s="4523"/>
      <c r="E27" s="412"/>
      <c r="F27" s="3522"/>
      <c r="G27" s="3117"/>
      <c r="H27" s="3129" t="str">
        <f t="shared" si="0"/>
        <v/>
      </c>
      <c r="J27"/>
      <c r="K27"/>
      <c r="L27"/>
      <c r="M27"/>
    </row>
    <row r="28" spans="1:16" s="394" customFormat="1" ht="14">
      <c r="A28" s="3110" t="s">
        <v>161</v>
      </c>
      <c r="B28" s="4523"/>
      <c r="C28" s="3160"/>
      <c r="D28" s="4523"/>
      <c r="E28" s="412"/>
      <c r="F28" s="3522"/>
      <c r="G28" s="3117"/>
      <c r="H28" s="3129" t="str">
        <f t="shared" si="0"/>
        <v/>
      </c>
      <c r="J28"/>
      <c r="K28"/>
      <c r="L28"/>
      <c r="M28"/>
    </row>
    <row r="29" spans="1:16" s="394" customFormat="1" ht="14">
      <c r="A29" s="3110" t="s">
        <v>162</v>
      </c>
      <c r="B29" s="4523"/>
      <c r="C29" s="3160"/>
      <c r="D29" s="4523"/>
      <c r="E29" s="412"/>
      <c r="F29" s="3522"/>
      <c r="G29" s="3117"/>
      <c r="H29" s="3129" t="str">
        <f t="shared" si="0"/>
        <v/>
      </c>
    </row>
    <row r="30" spans="1:16" s="394" customFormat="1" ht="14">
      <c r="A30" s="3110" t="s">
        <v>163</v>
      </c>
      <c r="B30" s="4523"/>
      <c r="C30" s="3160"/>
      <c r="D30" s="4523"/>
      <c r="E30" s="412"/>
      <c r="F30" s="3522"/>
      <c r="G30" s="3117"/>
      <c r="H30" s="3129" t="str">
        <f t="shared" si="0"/>
        <v/>
      </c>
    </row>
    <row r="31" spans="1:16" s="394" customFormat="1" ht="14">
      <c r="A31" s="3110" t="s">
        <v>164</v>
      </c>
      <c r="B31" s="4523"/>
      <c r="C31" s="3160"/>
      <c r="D31" s="4523"/>
      <c r="E31" s="412"/>
      <c r="F31" s="3522"/>
      <c r="G31" s="3117"/>
      <c r="H31" s="3129" t="str">
        <f t="shared" si="0"/>
        <v/>
      </c>
    </row>
    <row r="32" spans="1:16" s="394" customFormat="1" ht="14">
      <c r="A32" s="3110" t="s">
        <v>165</v>
      </c>
      <c r="B32" s="4523"/>
      <c r="C32" s="3160"/>
      <c r="D32" s="4523"/>
      <c r="E32" s="412"/>
      <c r="F32" s="3522"/>
      <c r="G32" s="3117"/>
      <c r="H32" s="3129" t="str">
        <f t="shared" si="0"/>
        <v/>
      </c>
    </row>
    <row r="33" spans="1:8" s="394" customFormat="1" ht="14">
      <c r="A33" s="3110" t="s">
        <v>166</v>
      </c>
      <c r="B33" s="4523"/>
      <c r="C33" s="3160"/>
      <c r="D33" s="4523"/>
      <c r="E33" s="412"/>
      <c r="F33" s="3522"/>
      <c r="G33" s="3117"/>
      <c r="H33" s="3129" t="str">
        <f t="shared" si="0"/>
        <v/>
      </c>
    </row>
    <row r="34" spans="1:8" s="394" customFormat="1" ht="14">
      <c r="A34" s="3110" t="s">
        <v>167</v>
      </c>
      <c r="B34" s="4523"/>
      <c r="C34" s="3160"/>
      <c r="D34" s="4523"/>
      <c r="E34" s="412"/>
      <c r="F34" s="3522"/>
      <c r="G34" s="3117"/>
      <c r="H34" s="3129" t="str">
        <f t="shared" si="0"/>
        <v/>
      </c>
    </row>
    <row r="35" spans="1:8" s="394" customFormat="1" ht="14">
      <c r="A35" s="3110" t="s">
        <v>168</v>
      </c>
      <c r="B35" s="4524"/>
      <c r="C35" s="3160"/>
      <c r="D35" s="4524"/>
      <c r="E35" s="3130"/>
      <c r="F35" s="3522"/>
      <c r="G35" s="927"/>
      <c r="H35" s="3129" t="str">
        <f t="shared" si="0"/>
        <v/>
      </c>
    </row>
    <row r="36" spans="1:8" s="394" customFormat="1" ht="14">
      <c r="A36" s="3110" t="s">
        <v>169</v>
      </c>
      <c r="B36" s="4525"/>
      <c r="C36" s="3160"/>
      <c r="D36" s="4525"/>
      <c r="E36" s="412"/>
      <c r="F36" s="3522"/>
      <c r="G36" s="927"/>
      <c r="H36" s="3129" t="str">
        <f t="shared" si="0"/>
        <v/>
      </c>
    </row>
    <row r="37" spans="1:8" s="394" customFormat="1" ht="14">
      <c r="A37" s="3110" t="s">
        <v>170</v>
      </c>
      <c r="B37" s="4526"/>
      <c r="C37" s="3160"/>
      <c r="D37" s="4526"/>
      <c r="E37" s="3132"/>
      <c r="F37" s="3522"/>
      <c r="G37" s="3133"/>
      <c r="H37" s="3129" t="str">
        <f t="shared" si="0"/>
        <v/>
      </c>
    </row>
    <row r="38" spans="1:8" s="394" customFormat="1" ht="14">
      <c r="A38" s="3110" t="s">
        <v>171</v>
      </c>
      <c r="B38" s="4531"/>
      <c r="C38" s="3160"/>
      <c r="D38" s="4527"/>
      <c r="E38" s="2904"/>
      <c r="F38" s="3522"/>
      <c r="G38" s="2905"/>
      <c r="H38" s="3129" t="str">
        <f t="shared" si="0"/>
        <v/>
      </c>
    </row>
    <row r="39" spans="1:8" s="394" customFormat="1" ht="14">
      <c r="A39" s="3110" t="s">
        <v>172</v>
      </c>
      <c r="B39" s="4528"/>
      <c r="C39" s="3160"/>
      <c r="D39" s="4528"/>
      <c r="E39" s="3136"/>
      <c r="F39" s="3522"/>
      <c r="G39" s="2905"/>
      <c r="H39" s="3129" t="str">
        <f t="shared" si="0"/>
        <v/>
      </c>
    </row>
    <row r="40" spans="1:8" s="394" customFormat="1" ht="14">
      <c r="A40" s="3110" t="s">
        <v>173</v>
      </c>
      <c r="B40" s="4532"/>
      <c r="C40" s="3160"/>
      <c r="D40" s="4529"/>
      <c r="E40" s="3106"/>
      <c r="F40" s="3522"/>
      <c r="G40" s="2905"/>
      <c r="H40" s="3129" t="str">
        <f t="shared" si="0"/>
        <v/>
      </c>
    </row>
    <row r="41" spans="1:8" s="394" customFormat="1" ht="14">
      <c r="A41" s="3110" t="s">
        <v>174</v>
      </c>
      <c r="B41" s="4529"/>
      <c r="C41" s="3160"/>
      <c r="D41" s="4529"/>
      <c r="E41" s="3106"/>
      <c r="F41" s="3522"/>
      <c r="G41" s="2905"/>
      <c r="H41" s="3129" t="str">
        <f t="shared" si="0"/>
        <v/>
      </c>
    </row>
    <row r="42" spans="1:8" s="394" customFormat="1" ht="14">
      <c r="A42" s="3110" t="s">
        <v>175</v>
      </c>
      <c r="B42" s="4529"/>
      <c r="C42" s="3160"/>
      <c r="D42" s="4529"/>
      <c r="E42" s="3106"/>
      <c r="F42" s="3522"/>
      <c r="G42" s="2905"/>
      <c r="H42" s="3129" t="str">
        <f t="shared" si="0"/>
        <v/>
      </c>
    </row>
    <row r="43" spans="1:8" s="394" customFormat="1" ht="14">
      <c r="A43" s="3110" t="s">
        <v>176</v>
      </c>
      <c r="B43" s="4529"/>
      <c r="C43" s="3160"/>
      <c r="D43" s="4529"/>
      <c r="E43" s="3106"/>
      <c r="F43" s="3522"/>
      <c r="G43" s="2905"/>
      <c r="H43" s="3129" t="str">
        <f t="shared" si="0"/>
        <v/>
      </c>
    </row>
    <row r="44" spans="1:8" s="394" customFormat="1" ht="14">
      <c r="A44" s="3110" t="s">
        <v>177</v>
      </c>
      <c r="B44" s="4529"/>
      <c r="C44" s="3160"/>
      <c r="D44" s="4529"/>
      <c r="E44" s="3106"/>
      <c r="F44" s="3522"/>
      <c r="G44" s="2905"/>
      <c r="H44" s="3129" t="str">
        <f t="shared" si="0"/>
        <v/>
      </c>
    </row>
    <row r="45" spans="1:8" s="394" customFormat="1" ht="14">
      <c r="A45" s="3110" t="s">
        <v>178</v>
      </c>
      <c r="B45" s="4529"/>
      <c r="C45" s="3160"/>
      <c r="D45" s="4529"/>
      <c r="E45" s="3106"/>
      <c r="F45" s="3522"/>
      <c r="G45" s="2905"/>
      <c r="H45" s="3129" t="str">
        <f t="shared" si="0"/>
        <v/>
      </c>
    </row>
    <row r="46" spans="1:8" s="394" customFormat="1" ht="14">
      <c r="A46" s="3110" t="s">
        <v>179</v>
      </c>
      <c r="B46" s="4529"/>
      <c r="C46" s="3160"/>
      <c r="D46" s="4529"/>
      <c r="E46" s="3106"/>
      <c r="F46" s="3522"/>
      <c r="G46" s="2905"/>
      <c r="H46" s="3129" t="str">
        <f t="shared" si="0"/>
        <v/>
      </c>
    </row>
    <row r="47" spans="1:8" s="394" customFormat="1" ht="14">
      <c r="A47" s="3110" t="s">
        <v>180</v>
      </c>
      <c r="B47" s="4529"/>
      <c r="C47" s="3160"/>
      <c r="D47" s="4529"/>
      <c r="E47" s="3106"/>
      <c r="F47" s="3522"/>
      <c r="G47" s="2905"/>
      <c r="H47" s="3129" t="str">
        <f t="shared" si="0"/>
        <v/>
      </c>
    </row>
    <row r="48" spans="1:8" s="394" customFormat="1" ht="14">
      <c r="A48" s="3110" t="s">
        <v>181</v>
      </c>
      <c r="B48" s="4529"/>
      <c r="C48" s="3160"/>
      <c r="D48" s="4529"/>
      <c r="E48" s="3106"/>
      <c r="F48" s="3522"/>
      <c r="G48" s="2905"/>
      <c r="H48" s="3129" t="str">
        <f t="shared" si="0"/>
        <v/>
      </c>
    </row>
    <row r="49" spans="1:10" s="394" customFormat="1" ht="14">
      <c r="A49" s="3110" t="s">
        <v>182</v>
      </c>
      <c r="B49" s="4529"/>
      <c r="C49" s="3160"/>
      <c r="D49" s="4529"/>
      <c r="E49" s="3106"/>
      <c r="F49" s="3522"/>
      <c r="G49" s="2905"/>
      <c r="H49" s="3129" t="str">
        <f t="shared" si="0"/>
        <v/>
      </c>
    </row>
    <row r="50" spans="1:10" s="394" customFormat="1" ht="14">
      <c r="A50" s="3111" t="s">
        <v>183</v>
      </c>
      <c r="B50" s="4530"/>
      <c r="C50" s="3160"/>
      <c r="D50" s="4530"/>
      <c r="E50" s="3120"/>
      <c r="F50" s="3522"/>
      <c r="G50" s="3121"/>
      <c r="H50" s="3137" t="str">
        <f t="shared" si="0"/>
        <v/>
      </c>
    </row>
    <row r="51" spans="1:10" s="394" customFormat="1" ht="14">
      <c r="A51" s="3144" t="s">
        <v>184</v>
      </c>
      <c r="B51" s="4529"/>
      <c r="C51" s="3160"/>
      <c r="D51" s="4529"/>
      <c r="E51" s="3106"/>
      <c r="F51" s="3522"/>
      <c r="G51" s="2905"/>
      <c r="H51" s="3129" t="str">
        <f t="shared" si="0"/>
        <v/>
      </c>
    </row>
    <row r="52" spans="1:10" s="394" customFormat="1" ht="14">
      <c r="A52" s="3144" t="s">
        <v>185</v>
      </c>
      <c r="B52" s="4529"/>
      <c r="C52" s="3160"/>
      <c r="D52" s="4529"/>
      <c r="E52" s="3106"/>
      <c r="F52" s="3522"/>
      <c r="G52" s="2905"/>
      <c r="H52" s="3129" t="str">
        <f t="shared" si="0"/>
        <v/>
      </c>
    </row>
    <row r="53" spans="1:10" s="394" customFormat="1" ht="14">
      <c r="A53" s="3144" t="s">
        <v>186</v>
      </c>
      <c r="B53" s="4529"/>
      <c r="C53" s="3160"/>
      <c r="D53" s="4529"/>
      <c r="E53" s="3106"/>
      <c r="F53" s="3522"/>
      <c r="G53" s="2905"/>
      <c r="H53" s="3129" t="str">
        <f t="shared" si="0"/>
        <v/>
      </c>
    </row>
    <row r="54" spans="1:10" s="394" customFormat="1" ht="14">
      <c r="A54" s="3144" t="s">
        <v>1650</v>
      </c>
      <c r="B54" s="4529"/>
      <c r="C54" s="3160"/>
      <c r="D54" s="4529"/>
      <c r="E54" s="3106"/>
      <c r="F54" s="3522"/>
      <c r="G54" s="2905"/>
      <c r="H54" s="3129" t="str">
        <f t="shared" si="0"/>
        <v/>
      </c>
    </row>
    <row r="55" spans="1:10" s="394" customFormat="1" ht="14">
      <c r="A55" s="3144" t="s">
        <v>1651</v>
      </c>
      <c r="B55" s="4529"/>
      <c r="C55" s="3160"/>
      <c r="D55" s="4529"/>
      <c r="E55" s="3106"/>
      <c r="F55" s="3522"/>
      <c r="G55" s="2905"/>
      <c r="H55" s="3129" t="str">
        <f t="shared" si="0"/>
        <v/>
      </c>
    </row>
    <row r="56" spans="1:10" s="394" customFormat="1" ht="14">
      <c r="A56" s="3144" t="s">
        <v>1652</v>
      </c>
      <c r="B56" s="4529"/>
      <c r="C56" s="3160"/>
      <c r="D56" s="4529"/>
      <c r="E56" s="3106"/>
      <c r="F56" s="3522"/>
      <c r="G56" s="2905"/>
      <c r="H56" s="3129" t="str">
        <f t="shared" si="0"/>
        <v/>
      </c>
    </row>
    <row r="57" spans="1:10" s="394" customFormat="1" ht="14">
      <c r="A57" s="3144" t="s">
        <v>1653</v>
      </c>
      <c r="B57" s="4529"/>
      <c r="C57" s="3160"/>
      <c r="D57" s="4529"/>
      <c r="E57" s="3106"/>
      <c r="F57" s="3522"/>
      <c r="G57" s="2905"/>
      <c r="H57" s="3129" t="str">
        <f t="shared" si="0"/>
        <v/>
      </c>
    </row>
    <row r="58" spans="1:10" s="394" customFormat="1" ht="14">
      <c r="A58" s="3144" t="s">
        <v>1654</v>
      </c>
      <c r="B58" s="4529"/>
      <c r="C58" s="3160"/>
      <c r="D58" s="4529"/>
      <c r="E58" s="3106"/>
      <c r="F58" s="3522"/>
      <c r="G58" s="2905"/>
      <c r="H58" s="3129" t="str">
        <f t="shared" si="0"/>
        <v/>
      </c>
    </row>
    <row r="59" spans="1:10" s="394" customFormat="1" ht="14">
      <c r="A59" s="3144" t="s">
        <v>1655</v>
      </c>
      <c r="B59" s="4529"/>
      <c r="C59" s="3160"/>
      <c r="D59" s="4529"/>
      <c r="E59" s="3106"/>
      <c r="F59" s="3522"/>
      <c r="G59" s="2905"/>
      <c r="H59" s="3129" t="str">
        <f t="shared" si="0"/>
        <v/>
      </c>
    </row>
    <row r="60" spans="1:10" s="394" customFormat="1" ht="14">
      <c r="A60" s="3144" t="s">
        <v>1656</v>
      </c>
      <c r="B60" s="4529"/>
      <c r="C60" s="3160"/>
      <c r="D60" s="4529"/>
      <c r="E60" s="3106"/>
      <c r="F60" s="3522"/>
      <c r="G60" s="2905"/>
      <c r="H60" s="3129" t="str">
        <f t="shared" si="0"/>
        <v/>
      </c>
    </row>
    <row r="61" spans="1:10" s="394" customFormat="1" ht="14">
      <c r="A61" s="3144" t="s">
        <v>1657</v>
      </c>
      <c r="B61" s="4529"/>
      <c r="C61" s="3160"/>
      <c r="D61" s="4529"/>
      <c r="E61" s="3106"/>
      <c r="F61" s="3522"/>
      <c r="G61" s="2905"/>
      <c r="H61" s="3129" t="str">
        <f t="shared" si="0"/>
        <v/>
      </c>
    </row>
    <row r="62" spans="1:10" s="394" customFormat="1" ht="14">
      <c r="A62" s="3144" t="s">
        <v>1658</v>
      </c>
      <c r="B62" s="4529"/>
      <c r="C62" s="3160"/>
      <c r="D62" s="4529"/>
      <c r="E62" s="3106"/>
      <c r="F62" s="3522"/>
      <c r="G62" s="2905"/>
      <c r="H62" s="3129" t="str">
        <f t="shared" si="0"/>
        <v/>
      </c>
    </row>
    <row r="63" spans="1:10" s="394" customFormat="1" ht="14">
      <c r="A63" s="3144" t="s">
        <v>1659</v>
      </c>
      <c r="B63" s="4529"/>
      <c r="C63" s="3160"/>
      <c r="D63" s="4529"/>
      <c r="E63" s="3106"/>
      <c r="F63" s="3522"/>
      <c r="G63" s="2905"/>
      <c r="H63" s="3129" t="str">
        <f t="shared" si="0"/>
        <v/>
      </c>
    </row>
    <row r="64" spans="1:10" s="394" customFormat="1" ht="14">
      <c r="A64" s="3144" t="s">
        <v>1660</v>
      </c>
      <c r="B64" s="4529"/>
      <c r="C64" s="3160"/>
      <c r="D64" s="4529"/>
      <c r="E64" s="3106"/>
      <c r="F64" s="3522"/>
      <c r="G64" s="2905"/>
      <c r="H64" s="3129" t="str">
        <f t="shared" si="0"/>
        <v/>
      </c>
      <c r="J64"/>
    </row>
    <row r="65" spans="1:10" s="394" customFormat="1" ht="14">
      <c r="A65" s="3110" t="s">
        <v>1661</v>
      </c>
      <c r="B65" s="5382" t="s">
        <v>1662</v>
      </c>
      <c r="C65" s="5290"/>
      <c r="D65" s="5290"/>
      <c r="E65" s="5290"/>
      <c r="F65" s="5383"/>
      <c r="G65" s="3122">
        <f>SUM(G15:G64)</f>
        <v>0</v>
      </c>
      <c r="H65" s="3138">
        <f>SUM(H15:H64)</f>
        <v>0</v>
      </c>
      <c r="J65"/>
    </row>
    <row r="66" spans="1:10" s="394" customFormat="1" ht="14">
      <c r="A66" s="3110" t="s">
        <v>1663</v>
      </c>
      <c r="B66" s="5390" t="s">
        <v>1667</v>
      </c>
      <c r="C66" s="5391"/>
      <c r="D66" s="5391"/>
      <c r="E66" s="5391"/>
      <c r="F66" s="5392"/>
      <c r="G66" s="3119">
        <f>+G65-G67-G68</f>
        <v>0</v>
      </c>
      <c r="H66" s="3129" t="str">
        <f>IFERROR(IF(G66/($G$69)&gt;0,(G66/$G$69),0),"")</f>
        <v/>
      </c>
      <c r="J66"/>
    </row>
    <row r="67" spans="1:10" s="394" customFormat="1" ht="14">
      <c r="A67" s="3110" t="s">
        <v>1664</v>
      </c>
      <c r="B67" s="5393" t="s">
        <v>1666</v>
      </c>
      <c r="C67" s="5394"/>
      <c r="D67" s="5394"/>
      <c r="E67" s="5394"/>
      <c r="F67" s="3108"/>
      <c r="G67" s="3116">
        <f>SUMIF($F$15:$F$64,"Staff",$G$15:$G$64)</f>
        <v>0</v>
      </c>
      <c r="H67" s="3129" t="str">
        <f>IFERROR(IF(G67/($G$69)&gt;0,(G67/$G$69),0),"")</f>
        <v/>
      </c>
      <c r="J67"/>
    </row>
    <row r="68" spans="1:10" s="394" customFormat="1" ht="14">
      <c r="A68" s="3111" t="s">
        <v>1669</v>
      </c>
      <c r="B68" s="5386" t="s">
        <v>1126</v>
      </c>
      <c r="C68" s="5387"/>
      <c r="D68" s="5387"/>
      <c r="E68" s="5388"/>
      <c r="F68" s="5389"/>
      <c r="G68" s="3116">
        <f>SUMIF($F$15:$F$64,"Other",$G$15:$G$64)</f>
        <v>0</v>
      </c>
      <c r="H68" s="3129" t="str">
        <f>IFERROR(IF(G68/($G$69)&gt;0,(G68/$G$69),0),"")</f>
        <v/>
      </c>
    </row>
    <row r="69" spans="1:10" s="394" customFormat="1" ht="14.5" thickBot="1">
      <c r="A69" s="3145"/>
      <c r="B69" s="3139" t="s">
        <v>187</v>
      </c>
      <c r="C69" s="3140"/>
      <c r="D69" s="3140"/>
      <c r="E69" s="3141"/>
      <c r="F69" s="3142"/>
      <c r="G69" s="3162">
        <f>SUM(G66:G68)</f>
        <v>0</v>
      </c>
      <c r="H69" s="3143">
        <f>IFERROR(SUM(H66:H68),"")</f>
        <v>0</v>
      </c>
    </row>
    <row r="70" spans="1:10" s="394" customFormat="1" ht="13.5" customHeight="1" thickTop="1">
      <c r="A70" s="393"/>
      <c r="B70" s="501"/>
      <c r="C70" s="501"/>
      <c r="D70" s="501"/>
      <c r="E70" s="402"/>
      <c r="F70" s="402"/>
      <c r="G70" s="3103"/>
      <c r="H70" s="3104"/>
    </row>
    <row r="71" spans="1:10" s="394" customFormat="1" ht="50.25" customHeight="1">
      <c r="A71" s="5384" t="s">
        <v>2155</v>
      </c>
      <c r="B71" s="5385"/>
      <c r="C71" s="5385"/>
      <c r="D71" s="5385"/>
      <c r="E71" s="5385"/>
      <c r="F71" s="5385"/>
      <c r="G71" s="5385"/>
      <c r="H71" s="5385"/>
    </row>
    <row r="72" spans="1:10" s="394" customFormat="1" ht="14">
      <c r="A72" s="397"/>
      <c r="B72" s="397"/>
      <c r="C72" s="397"/>
      <c r="D72" s="397"/>
      <c r="E72" s="397"/>
      <c r="F72" s="397"/>
      <c r="G72" s="397"/>
      <c r="H72" s="397"/>
    </row>
    <row r="73" spans="1:10" s="394" customFormat="1" ht="14">
      <c r="A73" s="5379" t="s">
        <v>188</v>
      </c>
      <c r="B73" s="5379"/>
      <c r="C73" s="5379"/>
      <c r="D73" s="5379"/>
      <c r="E73" s="5379"/>
      <c r="F73" s="107"/>
      <c r="G73" s="397"/>
      <c r="H73" s="397"/>
    </row>
    <row r="74" spans="1:10" s="394" customFormat="1" ht="14">
      <c r="A74" s="397"/>
      <c r="B74" s="397"/>
      <c r="C74" s="397"/>
      <c r="D74" s="397"/>
      <c r="E74" s="397"/>
      <c r="F74" s="397"/>
      <c r="G74" s="397"/>
      <c r="H74" s="1094" t="str">
        <f>+ToC!E96</f>
        <v xml:space="preserve">GENERAL Annual Return </v>
      </c>
    </row>
    <row r="75" spans="1:10" s="394" customFormat="1" ht="14">
      <c r="A75" s="397"/>
      <c r="B75" s="397"/>
      <c r="C75" s="397"/>
      <c r="D75" s="397"/>
      <c r="E75" s="397"/>
      <c r="F75" s="397"/>
      <c r="G75" s="397"/>
      <c r="H75" s="1095" t="s">
        <v>1117</v>
      </c>
    </row>
    <row r="76" spans="1:10" hidden="1">
      <c r="B76" s="80"/>
      <c r="C76" s="80"/>
      <c r="D76" s="80"/>
      <c r="E76" s="80"/>
      <c r="F76" s="80"/>
      <c r="G76" s="80"/>
      <c r="H76" s="80"/>
    </row>
  </sheetData>
  <sheetProtection password="C3AA" sheet="1" objects="1" scenarios="1"/>
  <customSheetViews>
    <customSheetView guid="{54084986-DBD9-467D-BB87-84DFF604BE53}" showPageBreaks="1" printArea="1">
      <selection activeCell="E31" sqref="E31"/>
      <pageMargins left="0.7" right="0.7" top="0.75" bottom="0.75" header="0.3" footer="0.3"/>
      <pageSetup paperSize="5" scale="65" orientation="portrait" r:id="rId1"/>
    </customSheetView>
  </customSheetViews>
  <mergeCells count="9">
    <mergeCell ref="A73:E73"/>
    <mergeCell ref="A1:H1"/>
    <mergeCell ref="A9:H9"/>
    <mergeCell ref="A8:D8"/>
    <mergeCell ref="B65:F65"/>
    <mergeCell ref="A71:H71"/>
    <mergeCell ref="B68:F68"/>
    <mergeCell ref="B66:F66"/>
    <mergeCell ref="B67:E67"/>
  </mergeCells>
  <dataValidations count="4">
    <dataValidation type="list" allowBlank="1" showInputMessage="1" showErrorMessage="1" sqref="C13:C64">
      <formula1>$M$13:$M$15</formula1>
    </dataValidation>
    <dataValidation type="list" allowBlank="1" showInputMessage="1" showErrorMessage="1" sqref="F14">
      <formula1>$P$9:$P$16</formula1>
    </dataValidation>
    <dataValidation type="list" allowBlank="1" showInputMessage="1" showErrorMessage="1" sqref="F16:F64">
      <formula1>$P$11:$P$24</formula1>
    </dataValidation>
    <dataValidation type="list" allowBlank="1" showInputMessage="1" showErrorMessage="1" sqref="F15">
      <formula1>$P$11:$P$24</formula1>
    </dataValidation>
  </dataValidations>
  <hyperlinks>
    <hyperlink ref="A1:H1" location="ToC!A1" display="10.10"/>
  </hyperlinks>
  <pageMargins left="0.7" right="0.7" top="0.75" bottom="0.75" header="0.3" footer="0.3"/>
  <pageSetup paperSize="5" scale="6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sheetPr>
  <dimension ref="A1:XFC120"/>
  <sheetViews>
    <sheetView zoomScaleNormal="100" workbookViewId="0">
      <selection activeCell="A18" sqref="A18:B19"/>
    </sheetView>
  </sheetViews>
  <sheetFormatPr defaultColWidth="0" defaultRowHeight="13" zeroHeight="1"/>
  <cols>
    <col min="1" max="1" width="8.796875" style="394" customWidth="1"/>
    <col min="2" max="2" width="30.796875" style="394" customWidth="1"/>
    <col min="3" max="3" width="15" style="394" customWidth="1"/>
    <col min="4" max="5" width="25.796875" style="394" customWidth="1"/>
    <col min="6" max="6" width="20.69921875" style="394" customWidth="1"/>
    <col min="7" max="7" width="17.796875" style="394" customWidth="1"/>
    <col min="8" max="8" width="16.5" style="394" customWidth="1"/>
    <col min="9" max="12" width="1" style="394" hidden="1"/>
    <col min="13" max="13" width="14.5" style="394" hidden="1"/>
    <col min="14" max="15" width="1" style="394" hidden="1"/>
    <col min="16" max="16" width="22.296875" style="394" hidden="1"/>
    <col min="17" max="17" width="21" style="394" hidden="1"/>
    <col min="18" max="18" width="20.296875" style="394" hidden="1"/>
    <col min="19" max="19" width="18.19921875" style="394" hidden="1"/>
    <col min="20" max="16383" width="9.296875" style="394" hidden="1"/>
    <col min="16384" max="16384" width="1" style="394" hidden="1"/>
  </cols>
  <sheetData>
    <row r="1" spans="1:25">
      <c r="A1" s="5380" t="s">
        <v>189</v>
      </c>
      <c r="B1" s="5396"/>
      <c r="C1" s="5396"/>
      <c r="D1" s="5396"/>
      <c r="E1" s="5396"/>
      <c r="F1" s="5396"/>
      <c r="G1" s="5396"/>
      <c r="H1" s="5396"/>
    </row>
    <row r="2" spans="1:25" ht="14">
      <c r="A2" s="397"/>
      <c r="B2" s="397"/>
      <c r="C2" s="397"/>
      <c r="D2" s="1120"/>
      <c r="E2" s="623"/>
      <c r="F2" s="623"/>
      <c r="G2" s="1080" t="s">
        <v>1941</v>
      </c>
      <c r="H2" s="623"/>
    </row>
    <row r="3" spans="1:25" ht="14">
      <c r="A3" s="1728" t="str">
        <f>+Cover!A14</f>
        <v>Select Name of Insurer/ Financial Holding Company</v>
      </c>
      <c r="B3" s="406"/>
      <c r="C3" s="406"/>
      <c r="D3" s="406"/>
      <c r="E3" s="1001"/>
      <c r="F3" s="1001"/>
      <c r="G3" s="627"/>
      <c r="H3" s="627"/>
    </row>
    <row r="4" spans="1:25" ht="14">
      <c r="A4" s="1001" t="str">
        <f>+ToC!A3</f>
        <v>Insurer/Financial Holding Company</v>
      </c>
      <c r="B4" s="397"/>
      <c r="C4" s="397"/>
      <c r="D4" s="397"/>
      <c r="E4" s="627"/>
      <c r="F4" s="627"/>
      <c r="G4" s="627"/>
      <c r="H4" s="627"/>
    </row>
    <row r="5" spans="1:25" ht="14">
      <c r="A5" s="395"/>
      <c r="B5" s="395"/>
      <c r="C5" s="395"/>
      <c r="D5" s="395"/>
      <c r="E5" s="397"/>
      <c r="F5" s="397"/>
      <c r="G5" s="397"/>
      <c r="H5" s="397"/>
    </row>
    <row r="6" spans="1:25" ht="14">
      <c r="A6" s="504" t="str">
        <f>+ToC!A5</f>
        <v>General Insurers Annual Return</v>
      </c>
      <c r="B6" s="395"/>
      <c r="C6" s="395"/>
      <c r="D6" s="395"/>
      <c r="E6" s="397"/>
      <c r="F6" s="397"/>
      <c r="G6" s="397"/>
      <c r="H6" s="397"/>
    </row>
    <row r="7" spans="1:25" ht="15" customHeight="1">
      <c r="A7" s="504" t="str">
        <f>+ToC!A6</f>
        <v>For Year Ended:</v>
      </c>
      <c r="B7" s="397"/>
      <c r="C7" s="397"/>
      <c r="D7" s="397"/>
      <c r="E7" s="397"/>
      <c r="F7" s="397"/>
      <c r="G7" s="898">
        <f>+Cover!A22</f>
        <v>0</v>
      </c>
      <c r="H7" s="397"/>
    </row>
    <row r="8" spans="1:25" ht="15" customHeight="1">
      <c r="A8" s="5256"/>
      <c r="B8" s="5381"/>
      <c r="C8" s="5381"/>
      <c r="D8" s="5381"/>
      <c r="E8" s="397"/>
      <c r="F8" s="397"/>
      <c r="G8" s="395"/>
      <c r="H8" s="397"/>
      <c r="P8" s="3518" t="s">
        <v>1742</v>
      </c>
    </row>
    <row r="9" spans="1:25" ht="14">
      <c r="A9" s="1121" t="s">
        <v>137</v>
      </c>
      <c r="B9" s="623"/>
      <c r="C9" s="623"/>
      <c r="D9" s="623"/>
      <c r="E9" s="623"/>
      <c r="F9" s="623"/>
      <c r="G9" s="623"/>
      <c r="H9" s="623"/>
      <c r="P9" s="3519"/>
    </row>
    <row r="10" spans="1:25" ht="14.5" thickBot="1">
      <c r="A10" s="1122"/>
      <c r="B10" s="397"/>
      <c r="C10" s="397"/>
      <c r="D10" s="397"/>
      <c r="E10" s="397"/>
      <c r="F10" s="397"/>
      <c r="G10" s="397"/>
      <c r="H10" s="397"/>
      <c r="P10" s="3519" t="s">
        <v>1743</v>
      </c>
    </row>
    <row r="11" spans="1:25" ht="56.5" thickTop="1">
      <c r="A11" s="1123"/>
      <c r="B11" s="1124" t="s">
        <v>872</v>
      </c>
      <c r="C11" s="4567" t="s">
        <v>1670</v>
      </c>
      <c r="D11" s="1126" t="s">
        <v>98</v>
      </c>
      <c r="E11" s="1125" t="s">
        <v>138</v>
      </c>
      <c r="F11" s="4567" t="s">
        <v>1742</v>
      </c>
      <c r="G11" s="1127" t="s">
        <v>139</v>
      </c>
      <c r="H11" s="1128" t="s">
        <v>190</v>
      </c>
      <c r="P11" s="3520" t="s">
        <v>1744</v>
      </c>
    </row>
    <row r="12" spans="1:25" ht="31">
      <c r="A12" s="3148"/>
      <c r="B12" s="3124" t="s">
        <v>141</v>
      </c>
      <c r="C12" s="3107" t="s">
        <v>142</v>
      </c>
      <c r="D12" s="2907" t="s">
        <v>143</v>
      </c>
      <c r="E12" s="2907" t="s">
        <v>144</v>
      </c>
      <c r="F12" s="3149" t="s">
        <v>145</v>
      </c>
      <c r="G12" s="2907" t="s">
        <v>146</v>
      </c>
      <c r="H12" s="3127" t="s">
        <v>359</v>
      </c>
      <c r="P12" s="3520" t="s">
        <v>1745</v>
      </c>
      <c r="Q12"/>
      <c r="R12"/>
      <c r="S12"/>
      <c r="T12"/>
      <c r="U12"/>
      <c r="V12"/>
      <c r="W12"/>
      <c r="X12"/>
      <c r="Y12"/>
    </row>
    <row r="13" spans="1:25" ht="14">
      <c r="A13" s="3150"/>
      <c r="B13" s="3124"/>
      <c r="C13" s="3107"/>
      <c r="D13" s="2907"/>
      <c r="E13" s="3523"/>
      <c r="F13" s="3526"/>
      <c r="G13" s="2907"/>
      <c r="H13" s="3151"/>
      <c r="M13" s="394" t="s">
        <v>1647</v>
      </c>
      <c r="P13" s="3519" t="s">
        <v>1746</v>
      </c>
      <c r="Q13"/>
      <c r="R13"/>
      <c r="S13"/>
      <c r="T13"/>
      <c r="U13"/>
      <c r="V13"/>
      <c r="W13"/>
      <c r="X13"/>
      <c r="Y13"/>
    </row>
    <row r="14" spans="1:25" ht="14">
      <c r="A14" s="1129" t="s">
        <v>191</v>
      </c>
      <c r="B14" s="3146"/>
      <c r="C14" s="3528"/>
      <c r="D14" s="2911"/>
      <c r="E14" s="3524"/>
      <c r="F14" s="3526"/>
      <c r="G14" s="2908"/>
      <c r="H14" s="1130"/>
      <c r="M14" s="394" t="s">
        <v>1648</v>
      </c>
      <c r="P14" s="3519" t="s">
        <v>1747</v>
      </c>
      <c r="Q14"/>
      <c r="R14"/>
      <c r="S14"/>
      <c r="T14"/>
      <c r="U14"/>
      <c r="V14"/>
      <c r="W14"/>
      <c r="X14"/>
      <c r="Y14"/>
    </row>
    <row r="15" spans="1:25" ht="21">
      <c r="A15" s="3152" t="s">
        <v>192</v>
      </c>
      <c r="B15" s="3147"/>
      <c r="C15" s="3529"/>
      <c r="D15" s="2912"/>
      <c r="E15" s="3525"/>
      <c r="F15" s="3527"/>
      <c r="G15" s="2909"/>
      <c r="H15" s="2906"/>
      <c r="P15" s="3520" t="s">
        <v>1748</v>
      </c>
      <c r="Q15"/>
      <c r="R15"/>
      <c r="S15"/>
      <c r="T15"/>
      <c r="U15"/>
      <c r="V15"/>
      <c r="W15"/>
      <c r="X15"/>
      <c r="Y15"/>
    </row>
    <row r="16" spans="1:25" ht="14">
      <c r="A16" s="3153" t="s">
        <v>148</v>
      </c>
      <c r="B16" s="412"/>
      <c r="C16" s="3159" t="s">
        <v>1647</v>
      </c>
      <c r="D16" s="2913"/>
      <c r="E16" s="2910"/>
      <c r="F16" s="3929" t="s">
        <v>1749</v>
      </c>
      <c r="G16" s="3117"/>
      <c r="H16" s="3129" t="str">
        <f>IFERROR(IF(G16/($G$66)&gt;0,(G16/$G$66),0),"")</f>
        <v/>
      </c>
      <c r="P16" s="3519" t="s">
        <v>1749</v>
      </c>
      <c r="Q16"/>
      <c r="R16"/>
      <c r="S16"/>
      <c r="T16"/>
      <c r="U16"/>
      <c r="V16"/>
      <c r="W16"/>
      <c r="X16"/>
      <c r="Y16"/>
    </row>
    <row r="17" spans="1:25" ht="14">
      <c r="A17" s="3110" t="s">
        <v>149</v>
      </c>
      <c r="B17" s="412"/>
      <c r="C17" s="3160" t="s">
        <v>1647</v>
      </c>
      <c r="D17" s="3106"/>
      <c r="E17" s="3106"/>
      <c r="F17" s="3929" t="s">
        <v>1749</v>
      </c>
      <c r="G17" s="3117"/>
      <c r="H17" s="3129" t="str">
        <f t="shared" ref="H17:H65" si="0">IFERROR(IF(G17/($G$66)&gt;0,(G17/$G$66),0),"")</f>
        <v/>
      </c>
      <c r="P17" s="3519" t="s">
        <v>1649</v>
      </c>
      <c r="Q17"/>
      <c r="R17"/>
      <c r="S17"/>
      <c r="T17"/>
      <c r="U17"/>
      <c r="V17"/>
      <c r="W17"/>
      <c r="X17"/>
      <c r="Y17"/>
    </row>
    <row r="18" spans="1:25" ht="14">
      <c r="A18" s="3110" t="s">
        <v>150</v>
      </c>
      <c r="B18" s="412"/>
      <c r="C18" s="3160" t="s">
        <v>1647</v>
      </c>
      <c r="D18" s="3106"/>
      <c r="E18" s="3106"/>
      <c r="F18" s="3929" t="s">
        <v>1127</v>
      </c>
      <c r="G18" s="3117"/>
      <c r="H18" s="3129" t="str">
        <f t="shared" si="0"/>
        <v/>
      </c>
      <c r="P18" s="3519" t="s">
        <v>1607</v>
      </c>
      <c r="Q18"/>
      <c r="R18"/>
      <c r="S18"/>
      <c r="T18"/>
      <c r="U18"/>
      <c r="V18"/>
      <c r="W18"/>
      <c r="X18"/>
      <c r="Y18"/>
    </row>
    <row r="19" spans="1:25" ht="14">
      <c r="A19" s="3110" t="s">
        <v>151</v>
      </c>
      <c r="B19" s="412"/>
      <c r="C19" s="3160" t="s">
        <v>1647</v>
      </c>
      <c r="D19" s="3106"/>
      <c r="E19" s="3106"/>
      <c r="F19" s="3929" t="s">
        <v>1749</v>
      </c>
      <c r="G19" s="3117"/>
      <c r="H19" s="3129" t="str">
        <f t="shared" si="0"/>
        <v/>
      </c>
      <c r="P19" s="3519" t="s">
        <v>1608</v>
      </c>
      <c r="Q19"/>
      <c r="R19"/>
      <c r="S19"/>
      <c r="T19"/>
      <c r="U19"/>
      <c r="V19"/>
      <c r="W19"/>
      <c r="X19"/>
      <c r="Y19"/>
    </row>
    <row r="20" spans="1:25" ht="14">
      <c r="A20" s="3110" t="s">
        <v>152</v>
      </c>
      <c r="B20" s="412"/>
      <c r="C20" s="3160" t="s">
        <v>1647</v>
      </c>
      <c r="D20" s="3106"/>
      <c r="E20" s="3106"/>
      <c r="F20" s="3929" t="s">
        <v>1749</v>
      </c>
      <c r="G20" s="3117"/>
      <c r="H20" s="3129" t="str">
        <f t="shared" si="0"/>
        <v/>
      </c>
      <c r="P20" s="3519" t="s">
        <v>1750</v>
      </c>
      <c r="Q20"/>
      <c r="R20"/>
      <c r="S20"/>
      <c r="T20"/>
      <c r="U20"/>
      <c r="V20"/>
      <c r="W20"/>
      <c r="X20"/>
      <c r="Y20"/>
    </row>
    <row r="21" spans="1:25" ht="14">
      <c r="A21" s="3110" t="s">
        <v>153</v>
      </c>
      <c r="B21" s="412"/>
      <c r="C21" s="3160" t="s">
        <v>1648</v>
      </c>
      <c r="D21" s="3106"/>
      <c r="E21" s="3106"/>
      <c r="F21" s="3929" t="s">
        <v>1749</v>
      </c>
      <c r="G21" s="3117"/>
      <c r="H21" s="3129" t="str">
        <f t="shared" si="0"/>
        <v/>
      </c>
      <c r="P21" s="3519" t="s">
        <v>1609</v>
      </c>
      <c r="Q21"/>
      <c r="R21"/>
      <c r="S21"/>
      <c r="T21"/>
      <c r="U21"/>
      <c r="V21"/>
      <c r="W21"/>
      <c r="X21"/>
      <c r="Y21"/>
    </row>
    <row r="22" spans="1:25" ht="14">
      <c r="A22" s="3110" t="s">
        <v>154</v>
      </c>
      <c r="B22" s="412"/>
      <c r="C22" s="3160" t="s">
        <v>1648</v>
      </c>
      <c r="D22" s="3106"/>
      <c r="E22" s="3106"/>
      <c r="F22" s="3929" t="s">
        <v>1649</v>
      </c>
      <c r="G22" s="3117"/>
      <c r="H22" s="3129" t="str">
        <f t="shared" si="0"/>
        <v/>
      </c>
      <c r="P22" s="3519" t="s">
        <v>1127</v>
      </c>
      <c r="Q22"/>
      <c r="R22"/>
      <c r="S22"/>
      <c r="T22"/>
      <c r="U22"/>
      <c r="V22"/>
      <c r="W22"/>
      <c r="X22"/>
      <c r="Y22"/>
    </row>
    <row r="23" spans="1:25" ht="14">
      <c r="A23" s="3110" t="s">
        <v>155</v>
      </c>
      <c r="B23" s="412"/>
      <c r="C23" s="3160" t="s">
        <v>1647</v>
      </c>
      <c r="D23" s="3106"/>
      <c r="E23" s="3106"/>
      <c r="F23" s="3929" t="s">
        <v>1749</v>
      </c>
      <c r="G23" s="3118"/>
      <c r="H23" s="3129" t="str">
        <f t="shared" si="0"/>
        <v/>
      </c>
      <c r="P23" s="3519" t="s">
        <v>249</v>
      </c>
      <c r="Q23"/>
      <c r="R23"/>
      <c r="S23"/>
      <c r="T23"/>
      <c r="U23"/>
      <c r="V23"/>
      <c r="W23"/>
      <c r="X23"/>
      <c r="Y23"/>
    </row>
    <row r="24" spans="1:25" ht="14">
      <c r="A24" s="3110" t="s">
        <v>156</v>
      </c>
      <c r="B24" s="412"/>
      <c r="C24" s="3160" t="s">
        <v>1647</v>
      </c>
      <c r="D24" s="3106"/>
      <c r="E24" s="3106"/>
      <c r="F24" s="3929" t="s">
        <v>1749</v>
      </c>
      <c r="G24" s="3118"/>
      <c r="H24" s="3129" t="str">
        <f t="shared" si="0"/>
        <v/>
      </c>
      <c r="Q24"/>
      <c r="R24"/>
      <c r="S24"/>
      <c r="T24"/>
      <c r="U24"/>
      <c r="V24"/>
      <c r="W24"/>
      <c r="X24"/>
      <c r="Y24"/>
    </row>
    <row r="25" spans="1:25" ht="14">
      <c r="A25" s="3110" t="s">
        <v>157</v>
      </c>
      <c r="B25" s="412"/>
      <c r="C25" s="3160" t="s">
        <v>1647</v>
      </c>
      <c r="D25" s="3106"/>
      <c r="E25" s="3106"/>
      <c r="F25" s="3929" t="s">
        <v>1750</v>
      </c>
      <c r="G25" s="3118"/>
      <c r="H25" s="3129" t="str">
        <f t="shared" si="0"/>
        <v/>
      </c>
      <c r="Q25"/>
      <c r="R25"/>
      <c r="S25"/>
      <c r="T25"/>
      <c r="U25"/>
      <c r="V25"/>
      <c r="W25"/>
      <c r="X25"/>
      <c r="Y25"/>
    </row>
    <row r="26" spans="1:25" ht="14">
      <c r="A26" s="3110" t="s">
        <v>158</v>
      </c>
      <c r="B26" s="412"/>
      <c r="C26" s="3160" t="s">
        <v>1647</v>
      </c>
      <c r="D26" s="3106"/>
      <c r="E26" s="3106"/>
      <c r="F26" s="3929" t="s">
        <v>1749</v>
      </c>
      <c r="G26" s="3118"/>
      <c r="H26" s="3129" t="str">
        <f t="shared" si="0"/>
        <v/>
      </c>
      <c r="Q26"/>
      <c r="R26"/>
      <c r="S26"/>
      <c r="T26"/>
      <c r="U26"/>
      <c r="V26"/>
      <c r="W26"/>
      <c r="X26"/>
      <c r="Y26"/>
    </row>
    <row r="27" spans="1:25" ht="14">
      <c r="A27" s="3110" t="s">
        <v>159</v>
      </c>
      <c r="B27" s="412"/>
      <c r="C27" s="3160" t="s">
        <v>1647</v>
      </c>
      <c r="D27" s="3106"/>
      <c r="E27" s="3106"/>
      <c r="F27" s="3929" t="s">
        <v>249</v>
      </c>
      <c r="G27" s="3118"/>
      <c r="H27" s="3129" t="str">
        <f t="shared" si="0"/>
        <v/>
      </c>
      <c r="Q27"/>
      <c r="R27"/>
      <c r="S27"/>
      <c r="T27"/>
      <c r="U27"/>
      <c r="V27"/>
      <c r="W27"/>
      <c r="X27"/>
      <c r="Y27"/>
    </row>
    <row r="28" spans="1:25" ht="14">
      <c r="A28" s="3110" t="s">
        <v>160</v>
      </c>
      <c r="B28" s="412"/>
      <c r="C28" s="3160" t="s">
        <v>1647</v>
      </c>
      <c r="D28" s="3106"/>
      <c r="E28" s="3106"/>
      <c r="F28" s="3929" t="s">
        <v>1749</v>
      </c>
      <c r="G28" s="927"/>
      <c r="H28" s="3129" t="str">
        <f t="shared" si="0"/>
        <v/>
      </c>
      <c r="Q28"/>
      <c r="R28"/>
      <c r="S28"/>
      <c r="T28"/>
      <c r="U28"/>
      <c r="V28"/>
      <c r="W28"/>
      <c r="X28"/>
      <c r="Y28"/>
    </row>
    <row r="29" spans="1:25" ht="14">
      <c r="A29" s="3110" t="s">
        <v>161</v>
      </c>
      <c r="B29" s="3106"/>
      <c r="C29" s="3160" t="s">
        <v>1647</v>
      </c>
      <c r="D29" s="3106"/>
      <c r="E29" s="3106"/>
      <c r="F29" s="3929" t="s">
        <v>1749</v>
      </c>
      <c r="G29" s="2905"/>
      <c r="H29" s="3129" t="str">
        <f t="shared" si="0"/>
        <v/>
      </c>
    </row>
    <row r="30" spans="1:25" ht="14">
      <c r="A30" s="3110" t="s">
        <v>162</v>
      </c>
      <c r="B30" s="412"/>
      <c r="C30" s="3160" t="s">
        <v>1647</v>
      </c>
      <c r="D30" s="3106"/>
      <c r="E30" s="3106"/>
      <c r="F30" s="3929" t="s">
        <v>1749</v>
      </c>
      <c r="G30" s="2905"/>
      <c r="H30" s="3129" t="str">
        <f t="shared" si="0"/>
        <v/>
      </c>
    </row>
    <row r="31" spans="1:25" ht="14">
      <c r="A31" s="3110" t="s">
        <v>163</v>
      </c>
      <c r="B31" s="412"/>
      <c r="C31" s="3160" t="s">
        <v>1647</v>
      </c>
      <c r="D31" s="3106"/>
      <c r="E31" s="3106"/>
      <c r="F31" s="3929" t="s">
        <v>1746</v>
      </c>
      <c r="G31" s="2905"/>
      <c r="H31" s="3129" t="str">
        <f t="shared" si="0"/>
        <v/>
      </c>
    </row>
    <row r="32" spans="1:25" ht="14">
      <c r="A32" s="3110" t="s">
        <v>164</v>
      </c>
      <c r="B32" s="3130"/>
      <c r="C32" s="3160" t="s">
        <v>1647</v>
      </c>
      <c r="D32" s="3106"/>
      <c r="E32" s="3106"/>
      <c r="F32" s="3929" t="s">
        <v>1743</v>
      </c>
      <c r="G32" s="2905"/>
      <c r="H32" s="3129" t="str">
        <f t="shared" si="0"/>
        <v/>
      </c>
    </row>
    <row r="33" spans="1:8" ht="14">
      <c r="A33" s="3110" t="s">
        <v>165</v>
      </c>
      <c r="B33" s="413"/>
      <c r="C33" s="3160" t="s">
        <v>1647</v>
      </c>
      <c r="D33" s="3106"/>
      <c r="E33" s="3106"/>
      <c r="F33" s="3929" t="s">
        <v>1749</v>
      </c>
      <c r="G33" s="2905"/>
      <c r="H33" s="3129" t="str">
        <f t="shared" si="0"/>
        <v/>
      </c>
    </row>
    <row r="34" spans="1:8" ht="14">
      <c r="A34" s="3110" t="s">
        <v>166</v>
      </c>
      <c r="B34" s="3131"/>
      <c r="C34" s="3160" t="s">
        <v>1647</v>
      </c>
      <c r="D34" s="3106"/>
      <c r="E34" s="3106"/>
      <c r="F34" s="3929" t="s">
        <v>249</v>
      </c>
      <c r="G34" s="2905"/>
      <c r="H34" s="3129" t="str">
        <f t="shared" si="0"/>
        <v/>
      </c>
    </row>
    <row r="35" spans="1:8" ht="14">
      <c r="A35" s="3110" t="s">
        <v>167</v>
      </c>
      <c r="B35" s="3134"/>
      <c r="C35" s="3160" t="s">
        <v>1647</v>
      </c>
      <c r="D35" s="3106"/>
      <c r="E35" s="3106"/>
      <c r="F35" s="3929" t="s">
        <v>1749</v>
      </c>
      <c r="G35" s="2905"/>
      <c r="H35" s="3129" t="str">
        <f t="shared" si="0"/>
        <v/>
      </c>
    </row>
    <row r="36" spans="1:8" ht="14">
      <c r="A36" s="3110" t="s">
        <v>168</v>
      </c>
      <c r="B36" s="3135"/>
      <c r="C36" s="3160"/>
      <c r="D36" s="3106"/>
      <c r="E36" s="3106"/>
      <c r="F36" s="3929"/>
      <c r="G36" s="2905"/>
      <c r="H36" s="3129" t="str">
        <f t="shared" si="0"/>
        <v/>
      </c>
    </row>
    <row r="37" spans="1:8" ht="14">
      <c r="A37" s="3110" t="s">
        <v>169</v>
      </c>
      <c r="B37" s="3154"/>
      <c r="C37" s="3160"/>
      <c r="D37" s="3154"/>
      <c r="E37" s="3154"/>
      <c r="F37" s="3929"/>
      <c r="G37" s="2905"/>
      <c r="H37" s="3129" t="str">
        <f t="shared" si="0"/>
        <v/>
      </c>
    </row>
    <row r="38" spans="1:8" ht="14">
      <c r="A38" s="3110" t="s">
        <v>170</v>
      </c>
      <c r="B38" s="3154"/>
      <c r="C38" s="3160"/>
      <c r="D38" s="3154"/>
      <c r="E38" s="3106"/>
      <c r="F38" s="3929"/>
      <c r="G38" s="2905"/>
      <c r="H38" s="3129" t="str">
        <f t="shared" si="0"/>
        <v/>
      </c>
    </row>
    <row r="39" spans="1:8" ht="14">
      <c r="A39" s="3110" t="s">
        <v>171</v>
      </c>
      <c r="B39" s="3106"/>
      <c r="C39" s="3160"/>
      <c r="D39" s="3106"/>
      <c r="E39" s="3106"/>
      <c r="F39" s="3929"/>
      <c r="G39" s="2905"/>
      <c r="H39" s="3129" t="str">
        <f t="shared" si="0"/>
        <v/>
      </c>
    </row>
    <row r="40" spans="1:8" ht="14">
      <c r="A40" s="3110" t="s">
        <v>172</v>
      </c>
      <c r="B40" s="3155"/>
      <c r="C40" s="3160"/>
      <c r="D40" s="3106"/>
      <c r="E40" s="3106"/>
      <c r="F40" s="3929"/>
      <c r="G40" s="2905"/>
      <c r="H40" s="3129" t="str">
        <f t="shared" si="0"/>
        <v/>
      </c>
    </row>
    <row r="41" spans="1:8" ht="14">
      <c r="A41" s="3110" t="s">
        <v>173</v>
      </c>
      <c r="B41" s="3106"/>
      <c r="C41" s="3160"/>
      <c r="D41" s="3106"/>
      <c r="E41" s="3106"/>
      <c r="F41" s="3929"/>
      <c r="G41" s="2905"/>
      <c r="H41" s="3129" t="str">
        <f t="shared" si="0"/>
        <v/>
      </c>
    </row>
    <row r="42" spans="1:8" ht="14">
      <c r="A42" s="3110" t="s">
        <v>174</v>
      </c>
      <c r="B42" s="3106"/>
      <c r="C42" s="3160"/>
      <c r="D42" s="3106"/>
      <c r="E42" s="3106"/>
      <c r="F42" s="3929"/>
      <c r="G42" s="2905"/>
      <c r="H42" s="3129" t="str">
        <f t="shared" si="0"/>
        <v/>
      </c>
    </row>
    <row r="43" spans="1:8" ht="14">
      <c r="A43" s="3110" t="s">
        <v>175</v>
      </c>
      <c r="B43" s="3106"/>
      <c r="C43" s="3160"/>
      <c r="D43" s="3106"/>
      <c r="E43" s="3106"/>
      <c r="F43" s="3929"/>
      <c r="G43" s="2905"/>
      <c r="H43" s="3129" t="str">
        <f t="shared" si="0"/>
        <v/>
      </c>
    </row>
    <row r="44" spans="1:8" ht="14">
      <c r="A44" s="3110" t="s">
        <v>176</v>
      </c>
      <c r="B44" s="3106"/>
      <c r="C44" s="3160"/>
      <c r="D44" s="3106"/>
      <c r="E44" s="3106"/>
      <c r="F44" s="3929"/>
      <c r="G44" s="2905"/>
      <c r="H44" s="3129" t="str">
        <f t="shared" si="0"/>
        <v/>
      </c>
    </row>
    <row r="45" spans="1:8" ht="14">
      <c r="A45" s="3110" t="s">
        <v>177</v>
      </c>
      <c r="B45" s="3106"/>
      <c r="C45" s="3160"/>
      <c r="D45" s="3106"/>
      <c r="E45" s="3106"/>
      <c r="F45" s="3929"/>
      <c r="G45" s="2905"/>
      <c r="H45" s="3129" t="str">
        <f t="shared" si="0"/>
        <v/>
      </c>
    </row>
    <row r="46" spans="1:8" ht="14">
      <c r="A46" s="3110" t="s">
        <v>178</v>
      </c>
      <c r="B46" s="3106"/>
      <c r="C46" s="3160"/>
      <c r="D46" s="3106"/>
      <c r="E46" s="3106"/>
      <c r="F46" s="3929"/>
      <c r="G46" s="2905"/>
      <c r="H46" s="3129" t="str">
        <f t="shared" si="0"/>
        <v/>
      </c>
    </row>
    <row r="47" spans="1:8" ht="14">
      <c r="A47" s="3111" t="s">
        <v>179</v>
      </c>
      <c r="B47" s="3106"/>
      <c r="C47" s="3160"/>
      <c r="D47" s="3106"/>
      <c r="E47" s="3106"/>
      <c r="F47" s="3929"/>
      <c r="G47" s="2905"/>
      <c r="H47" s="3129" t="str">
        <f t="shared" si="0"/>
        <v/>
      </c>
    </row>
    <row r="48" spans="1:8" ht="14">
      <c r="A48" s="3111" t="s">
        <v>180</v>
      </c>
      <c r="B48" s="3106"/>
      <c r="C48" s="3160"/>
      <c r="D48" s="3106"/>
      <c r="E48" s="3106"/>
      <c r="F48" s="3929"/>
      <c r="G48" s="2905"/>
      <c r="H48" s="3129" t="str">
        <f t="shared" si="0"/>
        <v/>
      </c>
    </row>
    <row r="49" spans="1:8" ht="14">
      <c r="A49" s="3111" t="s">
        <v>181</v>
      </c>
      <c r="B49" s="3106"/>
      <c r="C49" s="3160"/>
      <c r="D49" s="3106"/>
      <c r="E49" s="3106"/>
      <c r="F49" s="3929"/>
      <c r="G49" s="2905"/>
      <c r="H49" s="3129" t="str">
        <f t="shared" si="0"/>
        <v/>
      </c>
    </row>
    <row r="50" spans="1:8" ht="14">
      <c r="A50" s="3111" t="s">
        <v>182</v>
      </c>
      <c r="B50" s="3106"/>
      <c r="C50" s="3160"/>
      <c r="D50" s="3106"/>
      <c r="E50" s="3106"/>
      <c r="F50" s="3929"/>
      <c r="G50" s="2905"/>
      <c r="H50" s="3129" t="str">
        <f t="shared" si="0"/>
        <v/>
      </c>
    </row>
    <row r="51" spans="1:8" ht="14">
      <c r="A51" s="3111" t="s">
        <v>183</v>
      </c>
      <c r="B51" s="3106"/>
      <c r="C51" s="3160"/>
      <c r="D51" s="3106"/>
      <c r="E51" s="3106"/>
      <c r="F51" s="3929"/>
      <c r="G51" s="2905"/>
      <c r="H51" s="3129" t="str">
        <f t="shared" si="0"/>
        <v/>
      </c>
    </row>
    <row r="52" spans="1:8" ht="14">
      <c r="A52" s="3111" t="s">
        <v>184</v>
      </c>
      <c r="B52" s="3106"/>
      <c r="C52" s="3160"/>
      <c r="D52" s="3106"/>
      <c r="E52" s="3106"/>
      <c r="F52" s="3929"/>
      <c r="G52" s="2905"/>
      <c r="H52" s="3129" t="str">
        <f t="shared" si="0"/>
        <v/>
      </c>
    </row>
    <row r="53" spans="1:8" ht="14">
      <c r="A53" s="3111" t="s">
        <v>185</v>
      </c>
      <c r="B53" s="3106"/>
      <c r="C53" s="3160"/>
      <c r="D53" s="3106"/>
      <c r="E53" s="3106"/>
      <c r="F53" s="3929"/>
      <c r="G53" s="2905"/>
      <c r="H53" s="3129" t="str">
        <f t="shared" si="0"/>
        <v/>
      </c>
    </row>
    <row r="54" spans="1:8" ht="14">
      <c r="A54" s="3111" t="s">
        <v>186</v>
      </c>
      <c r="B54" s="3106"/>
      <c r="C54" s="3160"/>
      <c r="D54" s="3106"/>
      <c r="E54" s="3106"/>
      <c r="F54" s="3929"/>
      <c r="G54" s="2905"/>
      <c r="H54" s="3129" t="str">
        <f t="shared" si="0"/>
        <v/>
      </c>
    </row>
    <row r="55" spans="1:8" ht="14">
      <c r="A55" s="3111" t="s">
        <v>1650</v>
      </c>
      <c r="B55" s="3106"/>
      <c r="C55" s="3160"/>
      <c r="D55" s="3106"/>
      <c r="E55" s="3106"/>
      <c r="F55" s="3929"/>
      <c r="G55" s="2905"/>
      <c r="H55" s="3129" t="str">
        <f t="shared" si="0"/>
        <v/>
      </c>
    </row>
    <row r="56" spans="1:8" ht="14">
      <c r="A56" s="3111" t="s">
        <v>1651</v>
      </c>
      <c r="B56" s="3106"/>
      <c r="C56" s="3160"/>
      <c r="D56" s="3106"/>
      <c r="E56" s="3106"/>
      <c r="F56" s="3929"/>
      <c r="G56" s="2905"/>
      <c r="H56" s="3129" t="str">
        <f t="shared" si="0"/>
        <v/>
      </c>
    </row>
    <row r="57" spans="1:8" ht="14">
      <c r="A57" s="3111" t="s">
        <v>1652</v>
      </c>
      <c r="B57" s="3106"/>
      <c r="C57" s="3160"/>
      <c r="D57" s="3106"/>
      <c r="E57" s="3106"/>
      <c r="F57" s="3929"/>
      <c r="G57" s="2905"/>
      <c r="H57" s="3129" t="str">
        <f t="shared" si="0"/>
        <v/>
      </c>
    </row>
    <row r="58" spans="1:8" ht="14">
      <c r="A58" s="3111" t="s">
        <v>1653</v>
      </c>
      <c r="B58" s="3106"/>
      <c r="C58" s="3160"/>
      <c r="D58" s="3106"/>
      <c r="E58" s="3106"/>
      <c r="F58" s="3929"/>
      <c r="G58" s="2905"/>
      <c r="H58" s="3129" t="str">
        <f t="shared" si="0"/>
        <v/>
      </c>
    </row>
    <row r="59" spans="1:8" ht="14">
      <c r="A59" s="3111" t="s">
        <v>1654</v>
      </c>
      <c r="B59" s="3106"/>
      <c r="C59" s="3160"/>
      <c r="D59" s="3106"/>
      <c r="E59" s="3106"/>
      <c r="F59" s="3929"/>
      <c r="G59" s="2905"/>
      <c r="H59" s="3129" t="str">
        <f t="shared" si="0"/>
        <v/>
      </c>
    </row>
    <row r="60" spans="1:8" ht="14">
      <c r="A60" s="3111" t="s">
        <v>1655</v>
      </c>
      <c r="B60" s="3106"/>
      <c r="C60" s="3160"/>
      <c r="D60" s="3106"/>
      <c r="E60" s="3106"/>
      <c r="F60" s="3929"/>
      <c r="G60" s="2905"/>
      <c r="H60" s="3129" t="str">
        <f t="shared" si="0"/>
        <v/>
      </c>
    </row>
    <row r="61" spans="1:8" ht="14">
      <c r="A61" s="3111" t="s">
        <v>1656</v>
      </c>
      <c r="B61" s="3106"/>
      <c r="C61" s="3160"/>
      <c r="D61" s="3106"/>
      <c r="E61" s="3106"/>
      <c r="F61" s="3929"/>
      <c r="G61" s="2905"/>
      <c r="H61" s="3129" t="str">
        <f t="shared" si="0"/>
        <v/>
      </c>
    </row>
    <row r="62" spans="1:8" ht="14">
      <c r="A62" s="3111" t="s">
        <v>1657</v>
      </c>
      <c r="B62" s="3106"/>
      <c r="C62" s="3160"/>
      <c r="D62" s="3106"/>
      <c r="E62" s="3106"/>
      <c r="F62" s="3929"/>
      <c r="G62" s="2905"/>
      <c r="H62" s="3129" t="str">
        <f t="shared" si="0"/>
        <v/>
      </c>
    </row>
    <row r="63" spans="1:8" ht="14">
      <c r="A63" s="3111" t="s">
        <v>1658</v>
      </c>
      <c r="B63" s="3106"/>
      <c r="C63" s="3160"/>
      <c r="D63" s="3106"/>
      <c r="E63" s="3106"/>
      <c r="F63" s="3929"/>
      <c r="G63" s="2905"/>
      <c r="H63" s="3129" t="str">
        <f t="shared" si="0"/>
        <v/>
      </c>
    </row>
    <row r="64" spans="1:8" ht="14">
      <c r="A64" s="3111" t="s">
        <v>1659</v>
      </c>
      <c r="B64" s="3106"/>
      <c r="C64" s="3160"/>
      <c r="D64" s="3106"/>
      <c r="E64" s="3106"/>
      <c r="F64" s="3929"/>
      <c r="G64" s="2905"/>
      <c r="H64" s="3129" t="str">
        <f t="shared" si="0"/>
        <v/>
      </c>
    </row>
    <row r="65" spans="1:8" ht="14">
      <c r="A65" s="3111" t="s">
        <v>1660</v>
      </c>
      <c r="B65" s="3106"/>
      <c r="C65" s="3160"/>
      <c r="D65" s="3106"/>
      <c r="E65" s="3106"/>
      <c r="F65" s="3929"/>
      <c r="G65" s="2905"/>
      <c r="H65" s="3129" t="str">
        <f t="shared" si="0"/>
        <v/>
      </c>
    </row>
    <row r="66" spans="1:8" ht="14">
      <c r="A66" s="3156" t="s">
        <v>1661</v>
      </c>
      <c r="B66" s="3112" t="s">
        <v>1668</v>
      </c>
      <c r="C66" s="3113"/>
      <c r="D66" s="3113"/>
      <c r="E66" s="3113"/>
      <c r="F66" s="3114"/>
      <c r="G66" s="3115">
        <f>SUM(G16:G65)</f>
        <v>0</v>
      </c>
      <c r="H66" s="3161">
        <f>SUM(H16:H65)</f>
        <v>0</v>
      </c>
    </row>
    <row r="67" spans="1:8" ht="14">
      <c r="A67" s="3109" t="s">
        <v>1663</v>
      </c>
      <c r="B67" s="5390" t="s">
        <v>1667</v>
      </c>
      <c r="C67" s="5391"/>
      <c r="D67" s="5391"/>
      <c r="E67" s="5391"/>
      <c r="F67" s="5392"/>
      <c r="G67" s="3932">
        <f>G66-G68-G69</f>
        <v>0</v>
      </c>
      <c r="H67" s="3129" t="str">
        <f>IFERROR(IF(G67/($G$70)&gt;0,(G67/$G$70),0),"")</f>
        <v/>
      </c>
    </row>
    <row r="68" spans="1:8" ht="14">
      <c r="A68" s="3109" t="s">
        <v>1664</v>
      </c>
      <c r="B68" s="5393" t="s">
        <v>1666</v>
      </c>
      <c r="C68" s="5394"/>
      <c r="D68" s="5394"/>
      <c r="E68" s="5394"/>
      <c r="F68" s="3108"/>
      <c r="G68" s="3116">
        <f>SUMIF($F$15:$F$65,"Staff",$G$15:$G$65)</f>
        <v>0</v>
      </c>
      <c r="H68" s="3129" t="str">
        <f t="shared" ref="H68:H69" si="1">IFERROR(IF(G68/($G$70)&gt;0,(G68/$G$70),0),"")</f>
        <v/>
      </c>
    </row>
    <row r="69" spans="1:8" ht="14">
      <c r="A69" s="1119" t="s">
        <v>1665</v>
      </c>
      <c r="B69" s="5399" t="s">
        <v>1126</v>
      </c>
      <c r="C69" s="5400"/>
      <c r="D69" s="5400"/>
      <c r="E69" s="5400"/>
      <c r="F69" s="5401"/>
      <c r="G69" s="3116">
        <f>SUMIF($F$15:$F$65,"Other",$G$15:$G$65)</f>
        <v>0</v>
      </c>
      <c r="H69" s="3129" t="str">
        <f t="shared" si="1"/>
        <v/>
      </c>
    </row>
    <row r="70" spans="1:8" ht="14.5" thickBot="1">
      <c r="A70" s="3157"/>
      <c r="B70" s="5397" t="s">
        <v>187</v>
      </c>
      <c r="C70" s="5398"/>
      <c r="D70" s="5398"/>
      <c r="E70" s="5398"/>
      <c r="F70" s="3158"/>
      <c r="G70" s="3931">
        <f>SUM(G67:G69)</f>
        <v>0</v>
      </c>
      <c r="H70" s="3930">
        <f>SUM(H67:H69)</f>
        <v>0</v>
      </c>
    </row>
    <row r="71" spans="1:8" ht="14.5" thickTop="1">
      <c r="A71" s="397"/>
      <c r="B71" s="397"/>
      <c r="C71" s="397"/>
      <c r="D71" s="397"/>
      <c r="E71" s="397"/>
      <c r="F71" s="397"/>
      <c r="G71" s="397"/>
      <c r="H71" s="397"/>
    </row>
    <row r="72" spans="1:8" ht="48" customHeight="1">
      <c r="A72" s="5395" t="s">
        <v>2155</v>
      </c>
      <c r="B72" s="5281"/>
      <c r="C72" s="5281"/>
      <c r="D72" s="5281"/>
      <c r="E72" s="5281"/>
      <c r="F72" s="5281"/>
      <c r="G72" s="5281"/>
      <c r="H72" s="5281"/>
    </row>
    <row r="73" spans="1:8" ht="14">
      <c r="A73" s="504"/>
      <c r="B73" s="397"/>
      <c r="C73" s="397"/>
      <c r="D73" s="397"/>
      <c r="E73" s="397"/>
      <c r="F73" s="397"/>
      <c r="G73" s="397"/>
      <c r="H73" s="393"/>
    </row>
    <row r="74" spans="1:8" ht="14">
      <c r="A74" s="4875" t="s">
        <v>193</v>
      </c>
      <c r="B74" s="4875"/>
      <c r="C74" s="4875"/>
      <c r="D74" s="4875"/>
      <c r="E74" s="4875"/>
      <c r="F74" s="4875"/>
      <c r="G74" s="4875"/>
      <c r="H74" s="397"/>
    </row>
    <row r="75" spans="1:8" ht="14">
      <c r="A75" s="4875" t="s">
        <v>194</v>
      </c>
      <c r="B75" s="4875"/>
      <c r="C75" s="4875"/>
      <c r="D75" s="4875"/>
      <c r="E75" s="4875"/>
      <c r="F75" s="4875"/>
      <c r="G75" s="4875"/>
      <c r="H75" s="397"/>
    </row>
    <row r="76" spans="1:8" ht="14">
      <c r="A76" s="397"/>
      <c r="B76" s="1131"/>
      <c r="C76" s="1131"/>
      <c r="D76" s="397"/>
      <c r="E76" s="397"/>
      <c r="F76" s="397"/>
      <c r="G76" s="397"/>
      <c r="H76" s="393"/>
    </row>
    <row r="77" spans="1:8" ht="14">
      <c r="A77" s="397"/>
      <c r="B77" s="397"/>
      <c r="C77" s="397"/>
      <c r="D77" s="397"/>
      <c r="E77" s="397"/>
      <c r="F77" s="397"/>
      <c r="G77" s="397"/>
      <c r="H77" s="1094" t="str">
        <f>+ToC!E96</f>
        <v xml:space="preserve">GENERAL Annual Return </v>
      </c>
    </row>
    <row r="78" spans="1:8" ht="14">
      <c r="A78" s="399"/>
      <c r="B78" s="399"/>
      <c r="C78" s="399"/>
      <c r="D78" s="399"/>
      <c r="E78" s="399"/>
      <c r="F78" s="399"/>
      <c r="G78" s="399"/>
      <c r="H78" s="1095" t="s">
        <v>1118</v>
      </c>
    </row>
    <row r="79" spans="1:8" ht="14" hidden="1">
      <c r="A79" s="399"/>
      <c r="B79" s="399"/>
      <c r="C79" s="399"/>
      <c r="D79" s="399"/>
      <c r="E79" s="399"/>
      <c r="F79" s="399"/>
      <c r="G79" s="399"/>
      <c r="H79" s="399"/>
    </row>
    <row r="80" spans="1:8" ht="14" hidden="1">
      <c r="A80" s="408"/>
      <c r="B80" s="408"/>
      <c r="C80" s="408"/>
      <c r="D80" s="408"/>
      <c r="E80" s="408"/>
      <c r="F80" s="408"/>
      <c r="G80" s="408"/>
      <c r="H80" s="408"/>
    </row>
    <row r="81" spans="1:8" ht="14" hidden="1">
      <c r="A81" s="408"/>
      <c r="B81" s="408"/>
      <c r="C81" s="408"/>
      <c r="D81" s="408"/>
      <c r="E81" s="408"/>
      <c r="F81" s="408"/>
      <c r="G81" s="408"/>
      <c r="H81" s="408"/>
    </row>
    <row r="82" spans="1:8" ht="14" hidden="1">
      <c r="A82" s="408"/>
      <c r="B82" s="408"/>
      <c r="C82" s="408"/>
      <c r="D82" s="408"/>
      <c r="E82" s="408"/>
      <c r="F82" s="408"/>
      <c r="G82" s="408"/>
      <c r="H82" s="408"/>
    </row>
    <row r="83" spans="1:8" ht="14" hidden="1">
      <c r="A83" s="408"/>
      <c r="B83" s="408"/>
      <c r="C83" s="408"/>
      <c r="D83" s="408"/>
      <c r="E83" s="408"/>
      <c r="F83" s="408"/>
      <c r="G83" s="408"/>
      <c r="H83" s="408"/>
    </row>
    <row r="84" spans="1:8" ht="14" hidden="1">
      <c r="A84" s="408"/>
      <c r="B84" s="408"/>
      <c r="C84" s="408"/>
      <c r="D84" s="408"/>
      <c r="E84" s="408"/>
      <c r="F84" s="408"/>
      <c r="G84" s="408"/>
      <c r="H84" s="408"/>
    </row>
    <row r="85" spans="1:8" ht="14" hidden="1">
      <c r="A85" s="408"/>
      <c r="B85" s="408"/>
      <c r="C85" s="408"/>
      <c r="D85" s="408"/>
      <c r="E85" s="408"/>
      <c r="F85" s="408"/>
      <c r="G85" s="408"/>
      <c r="H85" s="408"/>
    </row>
    <row r="86" spans="1:8" ht="14" hidden="1">
      <c r="A86" s="408"/>
      <c r="B86" s="408"/>
      <c r="C86" s="408"/>
      <c r="D86" s="408"/>
      <c r="E86" s="408"/>
      <c r="F86" s="408"/>
      <c r="G86" s="408"/>
      <c r="H86" s="408"/>
    </row>
    <row r="87" spans="1:8" ht="14" hidden="1">
      <c r="A87" s="408"/>
      <c r="B87" s="408"/>
      <c r="C87" s="408"/>
      <c r="D87" s="408"/>
      <c r="E87" s="408"/>
      <c r="F87" s="408"/>
      <c r="G87" s="408"/>
      <c r="H87" s="408"/>
    </row>
    <row r="88" spans="1:8" ht="14" hidden="1">
      <c r="A88" s="408"/>
      <c r="B88" s="408"/>
      <c r="C88" s="408"/>
      <c r="D88" s="408"/>
      <c r="E88" s="408"/>
      <c r="F88" s="408"/>
      <c r="G88" s="408"/>
      <c r="H88" s="408"/>
    </row>
    <row r="89" spans="1:8" ht="14" hidden="1">
      <c r="A89" s="408"/>
      <c r="B89" s="408"/>
      <c r="C89" s="408"/>
      <c r="D89" s="408"/>
      <c r="E89" s="408"/>
      <c r="F89" s="408"/>
      <c r="G89" s="408"/>
      <c r="H89" s="408"/>
    </row>
    <row r="90" spans="1:8" ht="14" hidden="1">
      <c r="A90" s="408"/>
      <c r="B90" s="408"/>
      <c r="C90" s="408"/>
      <c r="D90" s="408"/>
      <c r="E90" s="408"/>
      <c r="F90" s="408"/>
      <c r="G90" s="408"/>
      <c r="H90" s="408"/>
    </row>
    <row r="91" spans="1:8" ht="14" hidden="1">
      <c r="A91" s="408"/>
      <c r="B91" s="408"/>
      <c r="C91" s="408"/>
      <c r="D91" s="408"/>
      <c r="E91" s="408"/>
      <c r="F91" s="408"/>
      <c r="G91" s="408"/>
      <c r="H91" s="408"/>
    </row>
    <row r="92" spans="1:8" ht="14" hidden="1">
      <c r="A92" s="408"/>
      <c r="B92" s="408"/>
      <c r="C92" s="408"/>
      <c r="D92" s="408"/>
      <c r="E92" s="408"/>
      <c r="F92" s="408"/>
      <c r="G92" s="408"/>
      <c r="H92" s="408"/>
    </row>
    <row r="93" spans="1:8" ht="14" hidden="1">
      <c r="A93" s="408"/>
      <c r="B93" s="408"/>
      <c r="C93" s="408"/>
      <c r="D93" s="408"/>
      <c r="E93" s="408"/>
      <c r="F93" s="408"/>
      <c r="G93" s="408"/>
      <c r="H93" s="408"/>
    </row>
    <row r="94" spans="1:8" ht="14" hidden="1">
      <c r="A94" s="408"/>
      <c r="B94" s="408"/>
      <c r="C94" s="408"/>
      <c r="D94" s="408"/>
      <c r="E94" s="408"/>
      <c r="F94" s="408"/>
      <c r="G94" s="408"/>
      <c r="H94" s="408"/>
    </row>
    <row r="95" spans="1:8" ht="14" hidden="1">
      <c r="A95" s="408"/>
      <c r="B95" s="408"/>
      <c r="C95" s="408"/>
      <c r="D95" s="408"/>
      <c r="E95" s="408"/>
      <c r="F95" s="408"/>
      <c r="G95" s="408"/>
      <c r="H95" s="408"/>
    </row>
    <row r="96" spans="1:8" ht="14" hidden="1">
      <c r="A96" s="408"/>
      <c r="B96" s="408"/>
      <c r="C96" s="408"/>
      <c r="D96" s="408"/>
      <c r="E96" s="408"/>
      <c r="F96" s="408"/>
      <c r="G96" s="408"/>
      <c r="H96" s="408"/>
    </row>
    <row r="97" spans="1:8" ht="14" hidden="1">
      <c r="A97" s="408"/>
      <c r="B97" s="408"/>
      <c r="C97" s="408"/>
      <c r="D97" s="408"/>
      <c r="E97" s="408"/>
      <c r="F97" s="408"/>
      <c r="G97" s="408"/>
      <c r="H97" s="408"/>
    </row>
    <row r="98" spans="1:8" ht="14" hidden="1">
      <c r="A98" s="408"/>
      <c r="B98" s="408"/>
      <c r="C98" s="408"/>
      <c r="D98" s="408"/>
      <c r="E98" s="408"/>
      <c r="F98" s="408"/>
      <c r="G98" s="408"/>
      <c r="H98" s="408"/>
    </row>
    <row r="99" spans="1:8" ht="14" hidden="1">
      <c r="A99" s="408"/>
      <c r="B99" s="408"/>
      <c r="C99" s="408"/>
      <c r="D99" s="408"/>
      <c r="E99" s="408"/>
      <c r="F99" s="408"/>
      <c r="G99" s="408"/>
      <c r="H99" s="408"/>
    </row>
    <row r="100" spans="1:8" ht="14" hidden="1">
      <c r="A100" s="408"/>
      <c r="B100" s="408"/>
      <c r="C100" s="408"/>
      <c r="D100" s="408"/>
      <c r="E100" s="408"/>
      <c r="F100" s="408"/>
      <c r="G100" s="408"/>
      <c r="H100" s="408"/>
    </row>
    <row r="101" spans="1:8" ht="14" hidden="1">
      <c r="A101" s="408"/>
      <c r="B101" s="408"/>
      <c r="C101" s="408"/>
      <c r="D101" s="408"/>
      <c r="E101" s="408"/>
      <c r="F101" s="408"/>
      <c r="G101" s="408"/>
      <c r="H101" s="408"/>
    </row>
    <row r="102" spans="1:8" ht="14" hidden="1">
      <c r="A102" s="408"/>
      <c r="B102" s="408"/>
      <c r="C102" s="408"/>
      <c r="D102" s="408"/>
      <c r="E102" s="408"/>
      <c r="F102" s="408"/>
      <c r="G102" s="408"/>
      <c r="H102" s="408"/>
    </row>
    <row r="103" spans="1:8" ht="14" hidden="1">
      <c r="A103" s="408"/>
      <c r="B103" s="408"/>
      <c r="C103" s="408"/>
      <c r="D103" s="408"/>
      <c r="E103" s="408"/>
      <c r="F103" s="408"/>
      <c r="G103" s="408"/>
      <c r="H103" s="408"/>
    </row>
    <row r="104" spans="1:8" ht="14" hidden="1">
      <c r="A104" s="408"/>
      <c r="B104" s="408"/>
      <c r="C104" s="408"/>
      <c r="D104" s="408"/>
      <c r="E104" s="408"/>
      <c r="F104" s="408"/>
      <c r="G104" s="408"/>
      <c r="H104" s="408"/>
    </row>
    <row r="105" spans="1:8" ht="14" hidden="1">
      <c r="A105" s="408"/>
      <c r="B105" s="408"/>
      <c r="C105" s="408"/>
      <c r="D105" s="408"/>
      <c r="E105" s="408"/>
      <c r="F105" s="408"/>
      <c r="G105" s="408"/>
      <c r="H105" s="408"/>
    </row>
    <row r="106" spans="1:8" ht="14" hidden="1">
      <c r="A106" s="408"/>
      <c r="B106" s="408"/>
      <c r="C106" s="408"/>
      <c r="D106" s="408"/>
      <c r="E106" s="408"/>
      <c r="F106" s="408"/>
      <c r="G106" s="408"/>
      <c r="H106" s="408"/>
    </row>
    <row r="107" spans="1:8" ht="14" hidden="1">
      <c r="A107" s="408"/>
      <c r="B107" s="408"/>
      <c r="C107" s="408"/>
      <c r="D107" s="408"/>
      <c r="E107" s="408"/>
      <c r="F107" s="408"/>
      <c r="G107" s="408"/>
      <c r="H107" s="408"/>
    </row>
    <row r="108" spans="1:8" ht="14" hidden="1">
      <c r="A108" s="408"/>
      <c r="B108" s="408"/>
      <c r="C108" s="408"/>
      <c r="D108" s="408"/>
      <c r="E108" s="408"/>
      <c r="F108" s="408"/>
      <c r="G108" s="408"/>
      <c r="H108" s="408"/>
    </row>
    <row r="109" spans="1:8" ht="14" hidden="1">
      <c r="A109" s="408"/>
      <c r="B109" s="408"/>
      <c r="C109" s="408"/>
      <c r="D109" s="408"/>
      <c r="E109" s="408"/>
      <c r="F109" s="408"/>
      <c r="G109" s="408"/>
      <c r="H109" s="408"/>
    </row>
    <row r="110" spans="1:8" ht="14" hidden="1">
      <c r="A110" s="408"/>
      <c r="B110" s="408"/>
      <c r="C110" s="408"/>
      <c r="D110" s="408"/>
      <c r="E110" s="408"/>
      <c r="F110" s="408"/>
      <c r="G110" s="408"/>
      <c r="H110" s="408"/>
    </row>
    <row r="111" spans="1:8" ht="14" hidden="1">
      <c r="A111" s="408"/>
      <c r="B111" s="408"/>
      <c r="C111" s="408"/>
      <c r="D111" s="408"/>
      <c r="E111" s="408"/>
      <c r="F111" s="408"/>
      <c r="G111" s="408"/>
      <c r="H111" s="408"/>
    </row>
    <row r="112" spans="1:8" ht="14" hidden="1">
      <c r="A112" s="408"/>
      <c r="B112" s="408"/>
      <c r="C112" s="408"/>
      <c r="D112" s="408"/>
      <c r="E112" s="408"/>
      <c r="F112" s="408"/>
      <c r="G112" s="408"/>
      <c r="H112" s="408"/>
    </row>
    <row r="113" spans="1:8" ht="14" hidden="1">
      <c r="A113" s="408"/>
      <c r="B113" s="408"/>
      <c r="C113" s="408"/>
      <c r="D113" s="408"/>
      <c r="E113" s="408"/>
      <c r="F113" s="408"/>
      <c r="G113" s="408"/>
      <c r="H113" s="408"/>
    </row>
    <row r="114" spans="1:8" ht="14" hidden="1">
      <c r="A114" s="408"/>
      <c r="B114" s="408"/>
      <c r="C114" s="408"/>
      <c r="D114" s="408"/>
      <c r="E114" s="408"/>
      <c r="F114" s="408"/>
      <c r="G114" s="408"/>
      <c r="H114" s="408"/>
    </row>
    <row r="115" spans="1:8" ht="14" hidden="1">
      <c r="A115" s="408"/>
      <c r="B115" s="408"/>
      <c r="C115" s="408"/>
      <c r="D115" s="408"/>
      <c r="E115" s="408"/>
      <c r="F115" s="408"/>
      <c r="G115" s="408"/>
      <c r="H115" s="408"/>
    </row>
    <row r="116" spans="1:8" ht="14" hidden="1">
      <c r="A116" s="408"/>
      <c r="B116" s="408"/>
      <c r="C116" s="408"/>
      <c r="D116" s="408"/>
      <c r="E116" s="408"/>
      <c r="F116" s="408"/>
      <c r="G116" s="408"/>
      <c r="H116" s="408"/>
    </row>
    <row r="117" spans="1:8" ht="14" hidden="1">
      <c r="A117" s="408"/>
      <c r="B117" s="408"/>
      <c r="C117" s="408"/>
      <c r="D117" s="408"/>
      <c r="E117" s="408"/>
      <c r="F117" s="408"/>
      <c r="G117" s="408"/>
      <c r="H117" s="408"/>
    </row>
    <row r="118" spans="1:8" ht="14" hidden="1">
      <c r="A118" s="408"/>
      <c r="B118" s="408"/>
      <c r="C118" s="408"/>
      <c r="D118" s="408"/>
      <c r="E118" s="408"/>
      <c r="F118" s="408"/>
      <c r="G118" s="408"/>
      <c r="H118" s="408"/>
    </row>
    <row r="119" spans="1:8" ht="14" hidden="1">
      <c r="A119" s="408"/>
      <c r="B119" s="408"/>
      <c r="C119" s="408"/>
      <c r="D119" s="408"/>
      <c r="E119" s="408"/>
      <c r="F119" s="408"/>
      <c r="G119" s="408"/>
      <c r="H119" s="408"/>
    </row>
    <row r="120" spans="1:8"/>
  </sheetData>
  <sheetProtection password="C3AA" sheet="1" objects="1" scenarios="1"/>
  <customSheetViews>
    <customSheetView guid="{54084986-DBD9-467D-BB87-84DFF604BE53}">
      <selection activeCell="A4" sqref="A4"/>
      <pageMargins left="0.7" right="0.7" top="0.75" bottom="0.75" header="0.3" footer="0.3"/>
      <pageSetup paperSize="5" scale="65" orientation="portrait" r:id="rId1"/>
    </customSheetView>
  </customSheetViews>
  <mergeCells count="7">
    <mergeCell ref="A72:H72"/>
    <mergeCell ref="B68:E68"/>
    <mergeCell ref="A1:H1"/>
    <mergeCell ref="B70:E70"/>
    <mergeCell ref="A8:D8"/>
    <mergeCell ref="B67:F67"/>
    <mergeCell ref="B69:F69"/>
  </mergeCells>
  <dataValidations count="2">
    <dataValidation type="list" allowBlank="1" showInputMessage="1" showErrorMessage="1" sqref="C13:C65">
      <formula1>$M$12:$M$14</formula1>
    </dataValidation>
    <dataValidation type="list" allowBlank="1" showInputMessage="1" showErrorMessage="1" sqref="F15:F65">
      <formula1>$P$8:$P$23</formula1>
    </dataValidation>
  </dataValidations>
  <hyperlinks>
    <hyperlink ref="A1:H1" location="ToC!A1" display="10.11"/>
  </hyperlinks>
  <pageMargins left="0.7" right="0.7" top="0.75" bottom="0.75" header="0.3" footer="0.3"/>
  <pageSetup paperSize="5" scale="62" orientation="portrait" r:id="rId2"/>
  <colBreaks count="1" manualBreakCount="1">
    <brk id="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sheetPr>
  <dimension ref="A1:AF98"/>
  <sheetViews>
    <sheetView zoomScaleNormal="100" workbookViewId="0">
      <selection activeCell="A18" sqref="A18:D19"/>
    </sheetView>
  </sheetViews>
  <sheetFormatPr defaultColWidth="0" defaultRowHeight="13" zeroHeight="1"/>
  <cols>
    <col min="1" max="1" width="4.796875" style="394" customWidth="1"/>
    <col min="2" max="2" width="40.796875" style="394" customWidth="1"/>
    <col min="3" max="3" width="12.796875" style="394" customWidth="1"/>
    <col min="4" max="4" width="21.296875" style="394" customWidth="1"/>
    <col min="5" max="7" width="12.796875" style="394" customWidth="1"/>
    <col min="8" max="8" width="9.296875" style="394" hidden="1" customWidth="1"/>
    <col min="9" max="32" width="0" style="394" hidden="1" customWidth="1"/>
    <col min="33" max="16384" width="9.296875" style="394" hidden="1"/>
  </cols>
  <sheetData>
    <row r="1" spans="1:11" ht="14">
      <c r="A1" s="5414" t="s">
        <v>195</v>
      </c>
      <c r="B1" s="5380"/>
      <c r="C1" s="5380"/>
      <c r="D1" s="5380"/>
      <c r="E1" s="5380"/>
      <c r="F1" s="5380"/>
      <c r="G1" s="5380"/>
      <c r="H1" s="399"/>
      <c r="I1" s="408"/>
      <c r="J1" s="408"/>
      <c r="K1" s="408"/>
    </row>
    <row r="2" spans="1:11" ht="14">
      <c r="A2" s="622"/>
      <c r="B2" s="622"/>
      <c r="C2" s="622"/>
      <c r="D2" s="622"/>
      <c r="E2" s="1080" t="s">
        <v>1941</v>
      </c>
      <c r="F2" s="236"/>
      <c r="G2" s="393"/>
      <c r="H2" s="399"/>
      <c r="I2" s="408"/>
      <c r="J2" s="408"/>
      <c r="K2" s="408"/>
    </row>
    <row r="3" spans="1:11" ht="14">
      <c r="A3" s="1728" t="str">
        <f>+Cover!A14</f>
        <v>Select Name of Insurer/ Financial Holding Company</v>
      </c>
      <c r="B3" s="406"/>
      <c r="C3" s="501"/>
      <c r="D3" s="1690"/>
      <c r="E3" s="1696"/>
      <c r="F3" s="1696"/>
      <c r="G3" s="622"/>
      <c r="H3" s="399"/>
      <c r="I3" s="408"/>
      <c r="J3" s="408"/>
      <c r="K3" s="408"/>
    </row>
    <row r="4" spans="1:11" ht="14">
      <c r="A4" s="1699" t="str">
        <f>+ToC!A3</f>
        <v>Insurer/Financial Holding Company</v>
      </c>
      <c r="B4" s="397"/>
      <c r="C4" s="1689"/>
      <c r="D4" s="1690"/>
      <c r="E4" s="1696"/>
      <c r="F4" s="1696"/>
      <c r="G4" s="622"/>
      <c r="H4" s="399"/>
      <c r="I4" s="408"/>
      <c r="J4" s="408"/>
      <c r="K4" s="408"/>
    </row>
    <row r="5" spans="1:11" ht="14">
      <c r="A5" s="397"/>
      <c r="B5" s="397"/>
      <c r="C5" s="1689"/>
      <c r="D5" s="1696"/>
      <c r="E5" s="1696"/>
      <c r="F5" s="1696"/>
      <c r="G5" s="397"/>
      <c r="H5" s="399"/>
      <c r="I5" s="408"/>
      <c r="J5" s="408"/>
      <c r="K5" s="408"/>
    </row>
    <row r="6" spans="1:11" ht="14">
      <c r="A6" s="504" t="str">
        <f>+ToC!A5</f>
        <v>General Insurers Annual Return</v>
      </c>
      <c r="B6" s="397"/>
      <c r="C6" s="397"/>
      <c r="D6" s="397"/>
      <c r="E6" s="397"/>
      <c r="F6" s="397"/>
      <c r="G6" s="397"/>
      <c r="H6" s="399"/>
      <c r="I6" s="408"/>
      <c r="J6" s="408"/>
      <c r="K6" s="408"/>
    </row>
    <row r="7" spans="1:11" ht="14">
      <c r="A7" s="1699" t="str">
        <f>+ToC!A6</f>
        <v>For Year Ended:</v>
      </c>
      <c r="B7" s="397"/>
      <c r="C7" s="397"/>
      <c r="D7" s="898">
        <f>+Cover!A22</f>
        <v>0</v>
      </c>
      <c r="E7" s="397"/>
      <c r="F7" s="397"/>
      <c r="G7" s="397"/>
      <c r="H7" s="399"/>
      <c r="I7" s="408"/>
      <c r="J7" s="408"/>
      <c r="K7" s="408"/>
    </row>
    <row r="8" spans="1:11" ht="14">
      <c r="A8" s="1699"/>
      <c r="B8" s="397"/>
      <c r="C8" s="397"/>
      <c r="D8" s="397"/>
      <c r="E8" s="397"/>
      <c r="F8" s="397"/>
      <c r="G8" s="1700"/>
      <c r="H8" s="399"/>
      <c r="I8" s="408"/>
      <c r="J8" s="408"/>
      <c r="K8" s="408"/>
    </row>
    <row r="9" spans="1:11" ht="14">
      <c r="A9" s="5257" t="s">
        <v>2052</v>
      </c>
      <c r="B9" s="5257"/>
      <c r="C9" s="5257"/>
      <c r="D9" s="5257"/>
      <c r="E9" s="5257"/>
      <c r="F9" s="5257"/>
      <c r="G9" s="5257"/>
      <c r="H9" s="399"/>
      <c r="I9" s="408"/>
      <c r="J9" s="408"/>
      <c r="K9" s="408"/>
    </row>
    <row r="10" spans="1:11" ht="14">
      <c r="A10" s="397"/>
      <c r="B10" s="397"/>
      <c r="C10" s="5415"/>
      <c r="D10" s="5415"/>
      <c r="E10" s="5415"/>
      <c r="F10" s="5415"/>
      <c r="G10" s="5415"/>
      <c r="H10" s="399"/>
      <c r="I10" s="408"/>
      <c r="J10" s="408"/>
      <c r="K10" s="408"/>
    </row>
    <row r="11" spans="1:11" ht="14">
      <c r="A11" s="989" t="s">
        <v>196</v>
      </c>
      <c r="B11" s="627" t="s">
        <v>197</v>
      </c>
      <c r="C11" s="5412"/>
      <c r="D11" s="5412"/>
      <c r="E11" s="5412"/>
      <c r="F11" s="5412"/>
      <c r="G11" s="5412"/>
      <c r="H11" s="399"/>
      <c r="I11" s="408"/>
      <c r="J11" s="408"/>
      <c r="K11" s="408"/>
    </row>
    <row r="12" spans="1:11" ht="14">
      <c r="A12" s="397"/>
      <c r="B12" s="627" t="s">
        <v>198</v>
      </c>
      <c r="C12" s="5416"/>
      <c r="D12" s="5416"/>
      <c r="E12" s="5416"/>
      <c r="F12" s="5416"/>
      <c r="G12" s="5416"/>
      <c r="H12" s="399"/>
      <c r="I12" s="408"/>
      <c r="J12" s="408"/>
      <c r="K12" s="408"/>
    </row>
    <row r="13" spans="1:11" ht="14">
      <c r="A13" s="397"/>
      <c r="B13" s="5405" t="s">
        <v>199</v>
      </c>
      <c r="C13" s="5405"/>
      <c r="D13" s="5405"/>
      <c r="E13" s="5405"/>
      <c r="F13" s="5405"/>
      <c r="G13" s="5406"/>
      <c r="H13" s="399"/>
      <c r="I13" s="408"/>
      <c r="J13" s="408"/>
      <c r="K13" s="408"/>
    </row>
    <row r="14" spans="1:11" ht="45" customHeight="1">
      <c r="A14" s="1132"/>
      <c r="B14" s="5409"/>
      <c r="C14" s="5410"/>
      <c r="D14" s="5410"/>
      <c r="E14" s="5410"/>
      <c r="F14" s="5411"/>
      <c r="G14" s="76"/>
      <c r="H14" s="399"/>
      <c r="I14" s="408"/>
      <c r="J14" s="408"/>
      <c r="K14" s="408"/>
    </row>
    <row r="15" spans="1:11" ht="14">
      <c r="A15" s="402"/>
      <c r="B15" s="402"/>
      <c r="C15" s="402"/>
      <c r="D15" s="402"/>
      <c r="E15" s="402"/>
      <c r="F15" s="5417"/>
      <c r="G15" s="5418"/>
      <c r="H15" s="399"/>
      <c r="I15" s="408"/>
      <c r="J15" s="408"/>
      <c r="K15" s="408"/>
    </row>
    <row r="16" spans="1:11" ht="14">
      <c r="A16" s="989" t="s">
        <v>200</v>
      </c>
      <c r="B16" s="5381" t="s">
        <v>2156</v>
      </c>
      <c r="C16" s="5381"/>
      <c r="D16" s="5381"/>
      <c r="E16" s="586"/>
      <c r="F16" s="5412"/>
      <c r="G16" s="5412"/>
      <c r="H16" s="399"/>
      <c r="I16" s="408"/>
      <c r="J16" s="408"/>
      <c r="K16" s="408"/>
    </row>
    <row r="17" spans="1:32" ht="14">
      <c r="A17" s="989" t="s">
        <v>201</v>
      </c>
      <c r="B17" s="5381" t="s">
        <v>202</v>
      </c>
      <c r="C17" s="5381"/>
      <c r="D17" s="5381"/>
      <c r="E17" s="586"/>
      <c r="F17" s="5412"/>
      <c r="G17" s="5412"/>
      <c r="H17" s="399"/>
      <c r="I17" s="408"/>
      <c r="J17" s="408"/>
      <c r="K17" s="408"/>
    </row>
    <row r="18" spans="1:32" ht="14">
      <c r="A18" s="989" t="s">
        <v>203</v>
      </c>
      <c r="B18" s="5381" t="s">
        <v>204</v>
      </c>
      <c r="C18" s="5381"/>
      <c r="D18" s="5381"/>
      <c r="E18" s="586"/>
      <c r="F18" s="5412"/>
      <c r="G18" s="5412"/>
      <c r="H18" s="399"/>
      <c r="I18" s="408"/>
      <c r="J18" s="408"/>
      <c r="K18" s="408"/>
    </row>
    <row r="19" spans="1:32" ht="14">
      <c r="A19" s="989" t="s">
        <v>205</v>
      </c>
      <c r="B19" s="5381" t="s">
        <v>206</v>
      </c>
      <c r="C19" s="5381"/>
      <c r="D19" s="5381"/>
      <c r="E19" s="586"/>
      <c r="F19" s="5412"/>
      <c r="G19" s="5412"/>
      <c r="H19" s="399"/>
      <c r="I19" s="408"/>
      <c r="J19" s="408"/>
      <c r="K19" s="408"/>
    </row>
    <row r="20" spans="1:32" ht="27.75" customHeight="1">
      <c r="A20" s="1133" t="s">
        <v>207</v>
      </c>
      <c r="B20" s="5402" t="s">
        <v>208</v>
      </c>
      <c r="C20" s="5402"/>
      <c r="D20" s="5402"/>
      <c r="E20" s="5402"/>
      <c r="F20" s="5402"/>
      <c r="G20" s="5402"/>
      <c r="H20" s="399"/>
      <c r="I20" s="408"/>
      <c r="J20" s="408"/>
      <c r="K20" s="408"/>
    </row>
    <row r="21" spans="1:32" ht="45" customHeight="1">
      <c r="A21" s="1132"/>
      <c r="B21" s="5409"/>
      <c r="C21" s="5410"/>
      <c r="D21" s="5410"/>
      <c r="E21" s="5410"/>
      <c r="F21" s="5411"/>
      <c r="G21" s="76"/>
      <c r="H21" s="399"/>
      <c r="I21" s="408"/>
      <c r="J21" s="408"/>
      <c r="K21" s="408"/>
      <c r="AF21" s="394" t="s">
        <v>917</v>
      </c>
    </row>
    <row r="22" spans="1:32" ht="14">
      <c r="A22" s="397"/>
      <c r="B22" s="402"/>
      <c r="C22" s="402"/>
      <c r="D22" s="402"/>
      <c r="E22" s="402"/>
      <c r="F22" s="402"/>
      <c r="G22" s="402"/>
      <c r="H22" s="399"/>
      <c r="I22" s="408"/>
      <c r="J22" s="408"/>
      <c r="K22" s="408"/>
      <c r="AF22" s="394" t="s">
        <v>915</v>
      </c>
    </row>
    <row r="23" spans="1:32" ht="30" customHeight="1">
      <c r="A23" s="1133" t="s">
        <v>209</v>
      </c>
      <c r="B23" s="5413" t="s">
        <v>210</v>
      </c>
      <c r="C23" s="5413"/>
      <c r="D23" s="5413"/>
      <c r="E23" s="5413"/>
      <c r="F23" s="5413"/>
      <c r="G23" s="5413"/>
      <c r="H23" s="399"/>
      <c r="I23" s="408"/>
      <c r="J23" s="408"/>
      <c r="K23" s="408"/>
      <c r="AF23" s="394" t="s">
        <v>916</v>
      </c>
    </row>
    <row r="24" spans="1:32" ht="14">
      <c r="A24" s="1134"/>
      <c r="B24" s="1135" t="s">
        <v>897</v>
      </c>
      <c r="C24" s="5412"/>
      <c r="D24" s="5412"/>
      <c r="E24" s="4414" t="s">
        <v>898</v>
      </c>
      <c r="F24" s="5412"/>
      <c r="G24" s="5412"/>
      <c r="H24" s="399"/>
      <c r="I24" s="408"/>
      <c r="J24" s="408"/>
      <c r="K24" s="408"/>
    </row>
    <row r="25" spans="1:32" ht="14">
      <c r="A25" s="397"/>
      <c r="B25" s="627"/>
      <c r="C25" s="397"/>
      <c r="D25" s="407"/>
      <c r="E25" s="395"/>
      <c r="F25" s="395"/>
      <c r="G25" s="395"/>
      <c r="H25" s="399"/>
      <c r="I25" s="408"/>
      <c r="J25" s="408"/>
      <c r="K25" s="408"/>
    </row>
    <row r="26" spans="1:32" ht="14">
      <c r="A26" s="397"/>
      <c r="B26" s="627"/>
      <c r="C26" s="397"/>
      <c r="D26" s="397"/>
      <c r="E26" s="496"/>
      <c r="F26" s="989"/>
      <c r="G26" s="496"/>
      <c r="H26" s="399"/>
      <c r="I26" s="408"/>
      <c r="J26" s="408"/>
      <c r="K26" s="408"/>
    </row>
    <row r="27" spans="1:32" ht="45" customHeight="1">
      <c r="A27" s="1133" t="s">
        <v>211</v>
      </c>
      <c r="B27" s="5402" t="s">
        <v>212</v>
      </c>
      <c r="C27" s="5402"/>
      <c r="D27" s="5402"/>
      <c r="E27" s="5402"/>
      <c r="F27" s="5402"/>
      <c r="G27" s="5402"/>
      <c r="H27" s="399"/>
      <c r="I27" s="408"/>
      <c r="J27" s="408"/>
      <c r="K27" s="408"/>
    </row>
    <row r="28" spans="1:32" ht="14">
      <c r="A28" s="397"/>
      <c r="B28" s="627"/>
      <c r="C28" s="397"/>
      <c r="D28" s="407"/>
      <c r="E28" s="501"/>
      <c r="F28" s="3693" t="s">
        <v>917</v>
      </c>
      <c r="G28" s="402"/>
      <c r="H28" s="399"/>
      <c r="I28" s="408"/>
      <c r="J28" s="408"/>
      <c r="K28" s="408"/>
    </row>
    <row r="29" spans="1:32" ht="14">
      <c r="A29" s="397"/>
      <c r="B29" s="5381" t="s">
        <v>918</v>
      </c>
      <c r="C29" s="5381"/>
      <c r="D29" s="407"/>
      <c r="E29" s="501"/>
      <c r="F29" s="1136"/>
      <c r="G29" s="402"/>
      <c r="H29" s="399"/>
      <c r="I29" s="408"/>
      <c r="J29" s="408"/>
      <c r="K29" s="408"/>
    </row>
    <row r="30" spans="1:32" ht="14">
      <c r="A30" s="397"/>
      <c r="B30" s="627"/>
      <c r="C30" s="627"/>
      <c r="D30" s="407"/>
      <c r="E30" s="501"/>
      <c r="F30" s="3694" t="s">
        <v>917</v>
      </c>
      <c r="G30" s="402"/>
      <c r="H30" s="399"/>
      <c r="I30" s="408"/>
      <c r="J30" s="408"/>
      <c r="K30" s="408"/>
    </row>
    <row r="31" spans="1:32" ht="14">
      <c r="A31" s="397"/>
      <c r="B31" s="627"/>
      <c r="C31" s="397"/>
      <c r="D31" s="1138"/>
      <c r="E31" s="501"/>
      <c r="F31" s="1081"/>
      <c r="G31" s="402"/>
      <c r="H31" s="399"/>
      <c r="I31" s="408"/>
      <c r="J31" s="408"/>
      <c r="K31" s="408"/>
    </row>
    <row r="32" spans="1:32" ht="30" customHeight="1">
      <c r="A32" s="1133" t="s">
        <v>213</v>
      </c>
      <c r="B32" s="5402" t="s">
        <v>214</v>
      </c>
      <c r="C32" s="5402"/>
      <c r="D32" s="5402"/>
      <c r="E32" s="5402"/>
      <c r="F32" s="5402"/>
      <c r="G32" s="5402"/>
      <c r="H32" s="399"/>
      <c r="I32" s="408"/>
      <c r="J32" s="408"/>
      <c r="K32" s="408"/>
    </row>
    <row r="33" spans="1:11" ht="14">
      <c r="A33" s="397"/>
      <c r="B33" s="397"/>
      <c r="C33" s="397"/>
      <c r="D33" s="400"/>
      <c r="E33" s="501"/>
      <c r="F33" s="3694" t="s">
        <v>917</v>
      </c>
      <c r="G33" s="402"/>
      <c r="H33" s="399"/>
      <c r="I33" s="408"/>
      <c r="J33" s="408"/>
      <c r="K33" s="408"/>
    </row>
    <row r="34" spans="1:11" ht="14">
      <c r="A34" s="397"/>
      <c r="B34" s="5405" t="s">
        <v>215</v>
      </c>
      <c r="C34" s="5405"/>
      <c r="D34" s="5405"/>
      <c r="E34" s="5405"/>
      <c r="F34" s="5405"/>
      <c r="G34" s="5406"/>
      <c r="H34" s="399"/>
      <c r="I34" s="408"/>
      <c r="J34" s="408"/>
      <c r="K34" s="408"/>
    </row>
    <row r="35" spans="1:11" ht="45" customHeight="1">
      <c r="A35" s="1132"/>
      <c r="B35" s="5409"/>
      <c r="C35" s="5410"/>
      <c r="D35" s="5410"/>
      <c r="E35" s="5410"/>
      <c r="F35" s="5411"/>
      <c r="G35" s="76"/>
      <c r="H35" s="399"/>
      <c r="I35" s="408"/>
      <c r="J35" s="408"/>
      <c r="K35" s="408"/>
    </row>
    <row r="36" spans="1:11" ht="14">
      <c r="A36" s="397"/>
      <c r="B36" s="402"/>
      <c r="C36" s="402"/>
      <c r="D36" s="402"/>
      <c r="E36" s="402"/>
      <c r="F36" s="402"/>
      <c r="G36" s="402"/>
      <c r="H36" s="399"/>
      <c r="I36" s="408"/>
      <c r="J36" s="408"/>
      <c r="K36" s="408"/>
    </row>
    <row r="37" spans="1:11" ht="14">
      <c r="A37" s="989" t="s">
        <v>216</v>
      </c>
      <c r="B37" s="5404" t="s">
        <v>217</v>
      </c>
      <c r="C37" s="5404"/>
      <c r="D37" s="5404"/>
      <c r="E37" s="5404"/>
      <c r="F37" s="5404"/>
      <c r="G37" s="5404"/>
      <c r="H37" s="399"/>
      <c r="I37" s="408"/>
      <c r="J37" s="408"/>
      <c r="K37" s="408"/>
    </row>
    <row r="38" spans="1:11" ht="14">
      <c r="A38" s="397"/>
      <c r="B38" s="397"/>
      <c r="C38" s="397"/>
      <c r="D38" s="400"/>
      <c r="E38" s="501"/>
      <c r="F38" s="3694" t="s">
        <v>917</v>
      </c>
      <c r="G38" s="402"/>
      <c r="H38" s="399"/>
      <c r="I38" s="408"/>
      <c r="J38" s="408"/>
      <c r="K38" s="408"/>
    </row>
    <row r="39" spans="1:11" ht="14">
      <c r="A39" s="397"/>
      <c r="B39" s="397"/>
      <c r="C39" s="397"/>
      <c r="D39" s="400"/>
      <c r="E39" s="501"/>
      <c r="F39" s="1081"/>
      <c r="G39" s="402"/>
      <c r="H39" s="399"/>
      <c r="I39" s="408"/>
      <c r="J39" s="408"/>
      <c r="K39" s="408"/>
    </row>
    <row r="40" spans="1:11" ht="14">
      <c r="A40" s="397"/>
      <c r="B40" s="5407" t="s">
        <v>218</v>
      </c>
      <c r="C40" s="5407"/>
      <c r="D40" s="5407"/>
      <c r="E40" s="5407"/>
      <c r="F40" s="5407"/>
      <c r="G40" s="5408"/>
      <c r="H40" s="399"/>
      <c r="I40" s="408"/>
      <c r="J40" s="408"/>
      <c r="K40" s="408"/>
    </row>
    <row r="41" spans="1:11" ht="49" customHeight="1">
      <c r="A41" s="1132"/>
      <c r="B41" s="5409"/>
      <c r="C41" s="5410"/>
      <c r="D41" s="5410"/>
      <c r="E41" s="5410"/>
      <c r="F41" s="5411"/>
      <c r="G41" s="76"/>
      <c r="H41" s="399"/>
      <c r="I41" s="408"/>
      <c r="J41" s="408"/>
      <c r="K41" s="408"/>
    </row>
    <row r="42" spans="1:11" ht="14">
      <c r="A42" s="397"/>
      <c r="B42" s="402"/>
      <c r="C42" s="402"/>
      <c r="D42" s="402"/>
      <c r="E42" s="402"/>
      <c r="F42" s="402"/>
      <c r="G42" s="402"/>
      <c r="H42" s="399"/>
      <c r="I42" s="408"/>
      <c r="J42" s="408"/>
      <c r="K42" s="408"/>
    </row>
    <row r="43" spans="1:11" ht="14">
      <c r="A43" s="397"/>
      <c r="B43" s="402"/>
      <c r="C43" s="402"/>
      <c r="D43" s="402"/>
      <c r="E43" s="402"/>
      <c r="F43" s="402"/>
      <c r="G43" s="402"/>
      <c r="H43" s="399"/>
      <c r="I43" s="408"/>
      <c r="J43" s="408"/>
      <c r="K43" s="408"/>
    </row>
    <row r="44" spans="1:11" ht="14">
      <c r="A44" s="627" t="s">
        <v>219</v>
      </c>
      <c r="B44" s="5381" t="s">
        <v>220</v>
      </c>
      <c r="C44" s="5381"/>
      <c r="D44" s="400"/>
      <c r="E44" s="501"/>
      <c r="F44" s="3694" t="s">
        <v>917</v>
      </c>
      <c r="G44" s="589"/>
      <c r="H44" s="399"/>
      <c r="I44" s="408"/>
      <c r="J44" s="408"/>
      <c r="K44" s="408"/>
    </row>
    <row r="45" spans="1:11" ht="14">
      <c r="A45" s="397"/>
      <c r="B45" s="5381" t="s">
        <v>221</v>
      </c>
      <c r="C45" s="5381"/>
      <c r="D45" s="5381"/>
      <c r="E45" s="623"/>
      <c r="F45" s="623"/>
      <c r="G45" s="623"/>
      <c r="H45" s="399"/>
      <c r="I45" s="408"/>
      <c r="J45" s="408"/>
      <c r="K45" s="408"/>
    </row>
    <row r="46" spans="1:11" ht="14">
      <c r="A46" s="397"/>
      <c r="B46" s="397"/>
      <c r="C46" s="5403" t="s">
        <v>222</v>
      </c>
      <c r="D46" s="5403"/>
      <c r="E46" s="5403"/>
      <c r="F46" s="5403"/>
      <c r="G46" s="5403"/>
      <c r="H46" s="399"/>
      <c r="I46" s="408"/>
      <c r="J46" s="408"/>
      <c r="K46" s="408"/>
    </row>
    <row r="47" spans="1:11" ht="14">
      <c r="A47" s="397"/>
      <c r="B47" s="1139" t="s">
        <v>223</v>
      </c>
      <c r="C47" s="1140" t="s">
        <v>224</v>
      </c>
      <c r="D47" s="1141" t="s">
        <v>225</v>
      </c>
      <c r="E47" s="1141" t="s">
        <v>226</v>
      </c>
      <c r="F47" s="1141" t="s">
        <v>227</v>
      </c>
      <c r="G47" s="1141" t="s">
        <v>228</v>
      </c>
      <c r="H47" s="399"/>
      <c r="I47" s="408"/>
      <c r="J47" s="408"/>
      <c r="K47" s="408"/>
    </row>
    <row r="48" spans="1:11" ht="14">
      <c r="A48" s="397"/>
      <c r="B48" s="1142" t="s">
        <v>141</v>
      </c>
      <c r="C48" s="1143" t="s">
        <v>142</v>
      </c>
      <c r="D48" s="1144" t="s">
        <v>143</v>
      </c>
      <c r="E48" s="1144" t="s">
        <v>144</v>
      </c>
      <c r="F48" s="1144" t="s">
        <v>145</v>
      </c>
      <c r="G48" s="1144" t="s">
        <v>146</v>
      </c>
      <c r="H48" s="399"/>
      <c r="I48" s="408"/>
      <c r="J48" s="408"/>
      <c r="K48" s="408"/>
    </row>
    <row r="49" spans="1:11" ht="14">
      <c r="A49" s="397"/>
      <c r="B49" s="3934"/>
      <c r="C49" s="417"/>
      <c r="D49" s="409"/>
      <c r="E49" s="409"/>
      <c r="F49" s="409"/>
      <c r="G49" s="409"/>
      <c r="H49" s="399"/>
      <c r="I49" s="408"/>
      <c r="J49" s="408"/>
      <c r="K49" s="408"/>
    </row>
    <row r="50" spans="1:11" ht="14">
      <c r="A50" s="397"/>
      <c r="B50" s="3934"/>
      <c r="C50" s="417"/>
      <c r="D50" s="409"/>
      <c r="E50" s="409"/>
      <c r="F50" s="409"/>
      <c r="G50" s="409"/>
      <c r="H50" s="399"/>
      <c r="I50" s="408"/>
      <c r="J50" s="408"/>
      <c r="K50" s="408"/>
    </row>
    <row r="51" spans="1:11" ht="14">
      <c r="A51" s="397"/>
      <c r="B51" s="3934"/>
      <c r="C51" s="417"/>
      <c r="D51" s="409"/>
      <c r="E51" s="409"/>
      <c r="F51" s="409"/>
      <c r="G51" s="409"/>
      <c r="H51" s="399"/>
      <c r="I51" s="408"/>
      <c r="J51" s="408"/>
      <c r="K51" s="408"/>
    </row>
    <row r="52" spans="1:11" ht="14">
      <c r="A52" s="397"/>
      <c r="B52" s="3934"/>
      <c r="C52" s="417"/>
      <c r="D52" s="409"/>
      <c r="E52" s="409"/>
      <c r="F52" s="409"/>
      <c r="G52" s="409"/>
      <c r="H52" s="399"/>
      <c r="I52" s="408"/>
      <c r="J52" s="408"/>
      <c r="K52" s="408"/>
    </row>
    <row r="53" spans="1:11" ht="14">
      <c r="A53" s="397"/>
      <c r="B53" s="3933"/>
      <c r="C53" s="417"/>
      <c r="D53" s="409"/>
      <c r="E53" s="409"/>
      <c r="F53" s="409"/>
      <c r="G53" s="409"/>
      <c r="H53" s="399"/>
      <c r="I53" s="408"/>
      <c r="J53" s="408"/>
      <c r="K53" s="408"/>
    </row>
    <row r="54" spans="1:11" ht="14">
      <c r="A54" s="397"/>
      <c r="B54" s="402"/>
      <c r="C54" s="402"/>
      <c r="D54" s="402"/>
      <c r="E54" s="402"/>
      <c r="F54" s="402"/>
      <c r="G54" s="402"/>
      <c r="H54" s="399"/>
      <c r="I54" s="408"/>
      <c r="J54" s="408"/>
      <c r="K54" s="408"/>
    </row>
    <row r="55" spans="1:11" ht="38.25" customHeight="1">
      <c r="A55" s="397"/>
      <c r="B55" s="5404" t="s">
        <v>229</v>
      </c>
      <c r="C55" s="5404"/>
      <c r="D55" s="5404"/>
      <c r="E55" s="5404"/>
      <c r="F55" s="5404"/>
      <c r="G55" s="5404"/>
      <c r="H55" s="399"/>
      <c r="I55" s="408"/>
      <c r="J55" s="408"/>
      <c r="K55" s="408"/>
    </row>
    <row r="56" spans="1:11" ht="14">
      <c r="A56" s="397"/>
      <c r="B56" s="397"/>
      <c r="C56" s="397"/>
      <c r="D56" s="397"/>
      <c r="E56" s="397"/>
      <c r="F56" s="397"/>
      <c r="G56" s="407"/>
      <c r="H56" s="399"/>
      <c r="I56" s="408"/>
      <c r="J56" s="408"/>
      <c r="K56" s="408"/>
    </row>
    <row r="57" spans="1:11" ht="14">
      <c r="A57" s="1131"/>
      <c r="B57" s="397"/>
      <c r="C57" s="397"/>
      <c r="D57" s="397"/>
      <c r="E57" s="397"/>
      <c r="F57" s="395"/>
      <c r="G57" s="407" t="str">
        <f>+ToC!E96</f>
        <v xml:space="preserve">GENERAL Annual Return </v>
      </c>
      <c r="H57" s="393"/>
      <c r="I57" s="408"/>
      <c r="J57" s="408"/>
      <c r="K57" s="408"/>
    </row>
    <row r="58" spans="1:11" ht="14">
      <c r="A58" s="397"/>
      <c r="B58" s="397"/>
      <c r="C58" s="397"/>
      <c r="D58" s="397"/>
      <c r="E58" s="397"/>
      <c r="F58" s="395"/>
      <c r="G58" s="407" t="s">
        <v>1856</v>
      </c>
      <c r="H58" s="393"/>
      <c r="I58" s="408"/>
      <c r="J58" s="408"/>
      <c r="K58" s="408"/>
    </row>
    <row r="59" spans="1:11" ht="14" hidden="1">
      <c r="A59" s="399"/>
      <c r="B59" s="399"/>
      <c r="C59" s="399"/>
      <c r="D59" s="399"/>
      <c r="E59" s="399"/>
      <c r="F59" s="399"/>
      <c r="G59" s="399"/>
      <c r="H59" s="399"/>
      <c r="I59" s="408"/>
      <c r="J59" s="408"/>
      <c r="K59" s="408"/>
    </row>
    <row r="60" spans="1:11" ht="14" hidden="1">
      <c r="A60" s="399"/>
      <c r="B60" s="399"/>
      <c r="C60" s="399"/>
      <c r="D60" s="399"/>
      <c r="E60" s="399"/>
      <c r="F60" s="399"/>
      <c r="G60" s="399"/>
      <c r="H60" s="399"/>
      <c r="I60" s="408"/>
      <c r="J60" s="408"/>
      <c r="K60" s="408"/>
    </row>
    <row r="61" spans="1:11" ht="14" hidden="1">
      <c r="A61" s="399"/>
      <c r="B61" s="399"/>
      <c r="C61" s="399"/>
      <c r="D61" s="399"/>
      <c r="E61" s="399"/>
      <c r="F61" s="399"/>
      <c r="G61" s="399"/>
      <c r="H61" s="399"/>
      <c r="I61" s="408"/>
      <c r="J61" s="408"/>
      <c r="K61" s="408"/>
    </row>
    <row r="62" spans="1:11" ht="14" hidden="1">
      <c r="A62" s="399"/>
      <c r="B62" s="399"/>
      <c r="C62" s="399"/>
      <c r="D62" s="399"/>
      <c r="E62" s="399"/>
      <c r="F62" s="399"/>
      <c r="G62" s="399"/>
      <c r="H62" s="399"/>
      <c r="I62" s="408"/>
      <c r="J62" s="408"/>
      <c r="K62" s="408"/>
    </row>
    <row r="63" spans="1:11" ht="14" hidden="1">
      <c r="A63" s="399"/>
      <c r="B63" s="399"/>
      <c r="C63" s="399"/>
      <c r="D63" s="399"/>
      <c r="E63" s="399"/>
      <c r="F63" s="399"/>
      <c r="G63" s="399"/>
      <c r="H63" s="399"/>
      <c r="I63" s="408"/>
      <c r="J63" s="408"/>
      <c r="K63" s="408"/>
    </row>
    <row r="64" spans="1:11" ht="14" hidden="1">
      <c r="A64" s="399"/>
      <c r="B64" s="399"/>
      <c r="C64" s="399"/>
      <c r="D64" s="399"/>
      <c r="E64" s="399"/>
      <c r="F64" s="399"/>
      <c r="G64" s="399"/>
      <c r="H64" s="399"/>
      <c r="I64" s="408"/>
      <c r="J64" s="408"/>
      <c r="K64" s="408"/>
    </row>
    <row r="65" spans="1:11" ht="14" hidden="1">
      <c r="A65" s="399"/>
      <c r="B65" s="399"/>
      <c r="C65" s="399"/>
      <c r="D65" s="399"/>
      <c r="E65" s="399"/>
      <c r="F65" s="399"/>
      <c r="G65" s="399"/>
      <c r="H65" s="399"/>
      <c r="I65" s="408"/>
      <c r="J65" s="408"/>
      <c r="K65" s="408"/>
    </row>
    <row r="66" spans="1:11" ht="14" hidden="1">
      <c r="A66" s="399"/>
      <c r="B66" s="399"/>
      <c r="C66" s="399"/>
      <c r="D66" s="399"/>
      <c r="E66" s="399"/>
      <c r="F66" s="399"/>
      <c r="G66" s="399"/>
      <c r="H66" s="399"/>
      <c r="I66" s="408"/>
      <c r="J66" s="408"/>
      <c r="K66" s="408"/>
    </row>
    <row r="67" spans="1:11" ht="14" hidden="1">
      <c r="A67" s="399"/>
      <c r="B67" s="399"/>
      <c r="C67" s="399"/>
      <c r="D67" s="399"/>
      <c r="E67" s="399"/>
      <c r="F67" s="399"/>
      <c r="G67" s="399"/>
      <c r="H67" s="399"/>
      <c r="I67" s="408"/>
      <c r="J67" s="408"/>
      <c r="K67" s="408"/>
    </row>
    <row r="68" spans="1:11" ht="14" hidden="1">
      <c r="A68" s="399"/>
      <c r="B68" s="399"/>
      <c r="C68" s="399"/>
      <c r="D68" s="399"/>
      <c r="E68" s="399"/>
      <c r="F68" s="399"/>
      <c r="G68" s="399"/>
      <c r="H68" s="399"/>
      <c r="I68" s="408"/>
      <c r="J68" s="408"/>
      <c r="K68" s="408"/>
    </row>
    <row r="69" spans="1:11" ht="14" hidden="1">
      <c r="A69" s="399"/>
      <c r="B69" s="399"/>
      <c r="C69" s="399"/>
      <c r="D69" s="399"/>
      <c r="E69" s="399"/>
      <c r="F69" s="399"/>
      <c r="G69" s="399"/>
      <c r="H69" s="399"/>
      <c r="I69" s="408"/>
      <c r="J69" s="408"/>
      <c r="K69" s="408"/>
    </row>
    <row r="70" spans="1:11" ht="14" hidden="1">
      <c r="A70" s="399"/>
      <c r="B70" s="399"/>
      <c r="C70" s="399"/>
      <c r="D70" s="399"/>
      <c r="E70" s="399"/>
      <c r="F70" s="399"/>
      <c r="G70" s="399"/>
      <c r="H70" s="399"/>
      <c r="I70" s="408"/>
      <c r="J70" s="408"/>
      <c r="K70" s="408"/>
    </row>
    <row r="71" spans="1:11" ht="14" hidden="1">
      <c r="A71" s="399"/>
      <c r="B71" s="399"/>
      <c r="C71" s="399"/>
      <c r="D71" s="399"/>
      <c r="E71" s="399"/>
      <c r="F71" s="399"/>
      <c r="G71" s="399"/>
      <c r="H71" s="399"/>
      <c r="I71" s="408"/>
      <c r="J71" s="408"/>
      <c r="K71" s="408"/>
    </row>
    <row r="72" spans="1:11" ht="14" hidden="1">
      <c r="A72" s="399"/>
      <c r="B72" s="399"/>
      <c r="C72" s="399"/>
      <c r="D72" s="399"/>
      <c r="E72" s="399"/>
      <c r="F72" s="399"/>
      <c r="G72" s="399"/>
      <c r="H72" s="399"/>
      <c r="I72" s="408"/>
      <c r="J72" s="408"/>
      <c r="K72" s="408"/>
    </row>
    <row r="73" spans="1:11" ht="14" hidden="1">
      <c r="A73" s="399"/>
      <c r="B73" s="399"/>
      <c r="C73" s="399"/>
      <c r="D73" s="399"/>
      <c r="E73" s="399"/>
      <c r="F73" s="399"/>
      <c r="G73" s="399"/>
      <c r="H73" s="399"/>
      <c r="I73" s="408"/>
      <c r="J73" s="408"/>
      <c r="K73" s="408"/>
    </row>
    <row r="74" spans="1:11" ht="14" hidden="1">
      <c r="A74" s="399"/>
      <c r="B74" s="399"/>
      <c r="C74" s="399"/>
      <c r="D74" s="399"/>
      <c r="E74" s="399"/>
      <c r="F74" s="399"/>
      <c r="G74" s="399"/>
      <c r="H74" s="399"/>
      <c r="I74" s="408"/>
      <c r="J74" s="408"/>
      <c r="K74" s="408"/>
    </row>
    <row r="75" spans="1:11" ht="14" hidden="1">
      <c r="A75" s="399"/>
      <c r="B75" s="399"/>
      <c r="C75" s="399"/>
      <c r="D75" s="399"/>
      <c r="E75" s="399"/>
      <c r="F75" s="399"/>
      <c r="G75" s="399"/>
      <c r="H75" s="399"/>
      <c r="I75" s="408"/>
      <c r="J75" s="408"/>
      <c r="K75" s="408"/>
    </row>
    <row r="76" spans="1:11" ht="14" hidden="1">
      <c r="A76" s="399"/>
      <c r="B76" s="399"/>
      <c r="C76" s="399"/>
      <c r="D76" s="399"/>
      <c r="E76" s="399"/>
      <c r="F76" s="399"/>
      <c r="G76" s="399"/>
      <c r="H76" s="399"/>
      <c r="I76" s="408"/>
      <c r="J76" s="408"/>
      <c r="K76" s="408"/>
    </row>
    <row r="77" spans="1:11" ht="14" hidden="1">
      <c r="A77" s="399"/>
      <c r="B77" s="399"/>
      <c r="C77" s="399"/>
      <c r="D77" s="399"/>
      <c r="E77" s="399"/>
      <c r="F77" s="399"/>
      <c r="G77" s="399"/>
      <c r="H77" s="399"/>
      <c r="I77" s="408"/>
      <c r="J77" s="408"/>
      <c r="K77" s="408"/>
    </row>
    <row r="78" spans="1:11" ht="14" hidden="1">
      <c r="A78" s="399"/>
      <c r="B78" s="399"/>
      <c r="C78" s="399"/>
      <c r="D78" s="399"/>
      <c r="E78" s="399"/>
      <c r="F78" s="399"/>
      <c r="G78" s="399"/>
      <c r="H78" s="399"/>
      <c r="I78" s="408"/>
      <c r="J78" s="408"/>
      <c r="K78" s="408"/>
    </row>
    <row r="79" spans="1:11" ht="14" hidden="1">
      <c r="A79" s="399"/>
      <c r="B79" s="399"/>
      <c r="C79" s="399"/>
      <c r="D79" s="399"/>
      <c r="E79" s="399"/>
      <c r="F79" s="399"/>
      <c r="G79" s="399"/>
      <c r="H79" s="399"/>
      <c r="I79" s="408"/>
      <c r="J79" s="408"/>
      <c r="K79" s="408"/>
    </row>
    <row r="80" spans="1:11" ht="14" hidden="1">
      <c r="A80" s="399"/>
      <c r="B80" s="399"/>
      <c r="C80" s="399"/>
      <c r="D80" s="399"/>
      <c r="E80" s="399"/>
      <c r="F80" s="399"/>
      <c r="G80" s="399"/>
      <c r="H80" s="399"/>
      <c r="I80" s="408"/>
      <c r="J80" s="408"/>
      <c r="K80" s="408"/>
    </row>
    <row r="81" spans="1:11" ht="14" hidden="1">
      <c r="A81" s="408"/>
      <c r="B81" s="408"/>
      <c r="C81" s="408"/>
      <c r="D81" s="408"/>
      <c r="E81" s="408"/>
      <c r="F81" s="408"/>
      <c r="G81" s="408"/>
      <c r="H81" s="408"/>
      <c r="I81" s="408"/>
      <c r="J81" s="408"/>
      <c r="K81" s="408"/>
    </row>
    <row r="82" spans="1:11" ht="14" hidden="1">
      <c r="A82" s="408"/>
      <c r="B82" s="408"/>
      <c r="C82" s="408"/>
      <c r="D82" s="408"/>
      <c r="E82" s="408"/>
      <c r="F82" s="408"/>
      <c r="G82" s="408"/>
      <c r="H82" s="408"/>
      <c r="I82" s="408"/>
      <c r="J82" s="408"/>
      <c r="K82" s="408"/>
    </row>
    <row r="83" spans="1:11" ht="14" hidden="1">
      <c r="A83" s="408"/>
      <c r="B83" s="408"/>
      <c r="C83" s="408"/>
      <c r="D83" s="408"/>
      <c r="E83" s="408"/>
      <c r="F83" s="408"/>
      <c r="G83" s="408"/>
      <c r="H83" s="408"/>
      <c r="I83" s="408"/>
      <c r="J83" s="408"/>
      <c r="K83" s="408"/>
    </row>
    <row r="84" spans="1:11" ht="14" hidden="1">
      <c r="A84" s="408"/>
      <c r="B84" s="408"/>
      <c r="C84" s="408"/>
      <c r="D84" s="408"/>
      <c r="E84" s="408"/>
      <c r="F84" s="408"/>
      <c r="G84" s="408"/>
      <c r="H84" s="408"/>
      <c r="I84" s="408"/>
      <c r="J84" s="408"/>
      <c r="K84" s="408"/>
    </row>
    <row r="85" spans="1:11" ht="14" hidden="1">
      <c r="A85" s="408"/>
      <c r="B85" s="408"/>
      <c r="C85" s="408"/>
      <c r="D85" s="408"/>
      <c r="E85" s="408"/>
      <c r="F85" s="408"/>
      <c r="G85" s="408"/>
      <c r="H85" s="408"/>
      <c r="I85" s="408"/>
      <c r="J85" s="408"/>
      <c r="K85" s="408"/>
    </row>
    <row r="86" spans="1:11" ht="14" hidden="1">
      <c r="A86" s="408"/>
      <c r="B86" s="408"/>
      <c r="C86" s="408"/>
      <c r="D86" s="408"/>
      <c r="E86" s="408"/>
      <c r="F86" s="408"/>
      <c r="G86" s="408"/>
      <c r="H86" s="408"/>
      <c r="I86" s="408"/>
      <c r="J86" s="408"/>
      <c r="K86" s="408"/>
    </row>
    <row r="87" spans="1:11" hidden="1"/>
    <row r="88" spans="1:11" hidden="1"/>
    <row r="89" spans="1:11" hidden="1"/>
    <row r="90" spans="1:11" hidden="1"/>
    <row r="91" spans="1:11" hidden="1"/>
    <row r="92" spans="1:11" hidden="1"/>
    <row r="93" spans="1:11" hidden="1"/>
    <row r="94" spans="1:11" hidden="1"/>
    <row r="95" spans="1:11" hidden="1"/>
    <row r="96" spans="1:11" hidden="1"/>
    <row r="97" hidden="1"/>
    <row r="98" hidden="1"/>
  </sheetData>
  <sheetProtection password="C3AA" sheet="1" objects="1" scenarios="1"/>
  <customSheetViews>
    <customSheetView guid="{54084986-DBD9-467D-BB87-84DFF604BE53}">
      <selection activeCell="A4" sqref="A4"/>
      <pageMargins left="0.7" right="0.7" top="0.75" bottom="0.75" header="0.3" footer="0.3"/>
      <pageSetup paperSize="5" scale="91" orientation="portrait" r:id="rId1"/>
    </customSheetView>
  </customSheetViews>
  <mergeCells count="33">
    <mergeCell ref="F17:G17"/>
    <mergeCell ref="B13:G13"/>
    <mergeCell ref="A1:G1"/>
    <mergeCell ref="A9:G9"/>
    <mergeCell ref="C10:G10"/>
    <mergeCell ref="C11:G11"/>
    <mergeCell ref="C12:G12"/>
    <mergeCell ref="B14:F14"/>
    <mergeCell ref="F15:G15"/>
    <mergeCell ref="B16:D16"/>
    <mergeCell ref="F16:G16"/>
    <mergeCell ref="B17:D17"/>
    <mergeCell ref="B23:G23"/>
    <mergeCell ref="B27:G27"/>
    <mergeCell ref="B29:C29"/>
    <mergeCell ref="F24:G24"/>
    <mergeCell ref="B21:F21"/>
    <mergeCell ref="C24:D24"/>
    <mergeCell ref="B18:D18"/>
    <mergeCell ref="F18:G18"/>
    <mergeCell ref="B19:D19"/>
    <mergeCell ref="F19:G19"/>
    <mergeCell ref="B20:G20"/>
    <mergeCell ref="B32:G32"/>
    <mergeCell ref="B45:D45"/>
    <mergeCell ref="C46:G46"/>
    <mergeCell ref="B55:G55"/>
    <mergeCell ref="B34:G34"/>
    <mergeCell ref="B37:G37"/>
    <mergeCell ref="B40:G40"/>
    <mergeCell ref="B44:C44"/>
    <mergeCell ref="B35:F35"/>
    <mergeCell ref="B41:F41"/>
  </mergeCells>
  <dataValidations count="2">
    <dataValidation type="list" allowBlank="1" showInputMessage="1" showErrorMessage="1" sqref="F28 F30 F38 F44">
      <formula1>$AF$21:$AF$23</formula1>
    </dataValidation>
    <dataValidation type="list" allowBlank="1" showInputMessage="1" showErrorMessage="1" sqref="F33">
      <formula1>$AF$21:$AF$24</formula1>
    </dataValidation>
  </dataValidations>
  <hyperlinks>
    <hyperlink ref="A1:G1" location="ToC!A1" display="10.12"/>
  </hyperlinks>
  <pageMargins left="0.7" right="0.7" top="0.75" bottom="0.75" header="0.3" footer="0.3"/>
  <pageSetup paperSize="5" scale="82" orientation="portrait" r:id="rId2"/>
  <ignoredErrors>
    <ignoredError sqref="A11:A44"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0"/>
  </sheetPr>
  <dimension ref="A1:AA61"/>
  <sheetViews>
    <sheetView zoomScaleNormal="100" workbookViewId="0">
      <selection activeCell="A18" sqref="A18:B19"/>
    </sheetView>
  </sheetViews>
  <sheetFormatPr defaultColWidth="0" defaultRowHeight="13" zeroHeight="1"/>
  <cols>
    <col min="1" max="1" width="5.796875" style="394" customWidth="1"/>
    <col min="2" max="2" width="18.796875" style="394" customWidth="1"/>
    <col min="3" max="3" width="49.5" style="394" customWidth="1"/>
    <col min="4" max="5" width="24.796875" style="394" customWidth="1"/>
    <col min="6" max="27" width="0" style="394" hidden="1" customWidth="1"/>
    <col min="28" max="16384" width="9.296875" style="394" hidden="1"/>
  </cols>
  <sheetData>
    <row r="1" spans="1:5">
      <c r="A1" s="5380" t="s">
        <v>18</v>
      </c>
      <c r="B1" s="5425"/>
      <c r="C1" s="5425"/>
      <c r="D1" s="5425"/>
      <c r="E1" s="5396"/>
    </row>
    <row r="2" spans="1:5" ht="14">
      <c r="A2" s="622"/>
      <c r="B2" s="622"/>
      <c r="C2" s="622"/>
      <c r="D2" s="1080" t="s">
        <v>1941</v>
      </c>
      <c r="E2" s="236"/>
    </row>
    <row r="3" spans="1:5" ht="14">
      <c r="A3" s="1730" t="str">
        <f>+Cover!A14</f>
        <v>Select Name of Insurer/ Financial Holding Company</v>
      </c>
      <c r="B3" s="501"/>
      <c r="C3" s="406"/>
      <c r="D3" s="1699"/>
      <c r="E3" s="622"/>
    </row>
    <row r="4" spans="1:5" ht="14">
      <c r="A4" s="1699" t="str">
        <f>+ToC!A3</f>
        <v>Insurer/Financial Holding Company</v>
      </c>
      <c r="B4" s="397"/>
      <c r="C4" s="397"/>
      <c r="D4" s="622"/>
      <c r="E4" s="622"/>
    </row>
    <row r="5" spans="1:5" ht="14">
      <c r="A5" s="397"/>
      <c r="B5" s="397"/>
      <c r="C5" s="397"/>
      <c r="D5" s="397"/>
      <c r="E5" s="397"/>
    </row>
    <row r="6" spans="1:5" ht="14">
      <c r="A6" s="504" t="str">
        <f>+ToC!A5</f>
        <v>General Insurers Annual Return</v>
      </c>
      <c r="B6" s="504"/>
      <c r="C6" s="397"/>
      <c r="D6" s="397"/>
      <c r="E6" s="397"/>
    </row>
    <row r="7" spans="1:5" ht="14">
      <c r="A7" s="504" t="str">
        <f>+ToC!A6</f>
        <v>For Year Ended:</v>
      </c>
      <c r="B7" s="504"/>
      <c r="C7" s="397"/>
      <c r="D7" s="397"/>
      <c r="E7" s="898">
        <f>+Cover!A22</f>
        <v>0</v>
      </c>
    </row>
    <row r="8" spans="1:5" ht="14">
      <c r="A8" s="504"/>
      <c r="B8" s="397"/>
      <c r="C8" s="397"/>
      <c r="D8" s="397"/>
      <c r="E8" s="395"/>
    </row>
    <row r="9" spans="1:5" ht="14">
      <c r="A9" s="5430" t="s">
        <v>231</v>
      </c>
      <c r="B9" s="5258"/>
      <c r="C9" s="5258"/>
      <c r="D9" s="5258"/>
      <c r="E9" s="1145"/>
    </row>
    <row r="10" spans="1:5" ht="14">
      <c r="A10" s="1146"/>
      <c r="B10" s="1145"/>
      <c r="C10" s="1145"/>
      <c r="D10" s="1145"/>
      <c r="E10" s="1145"/>
    </row>
    <row r="11" spans="1:5" ht="14">
      <c r="A11" s="5257" t="s">
        <v>973</v>
      </c>
      <c r="B11" s="5376"/>
      <c r="C11" s="5376"/>
      <c r="D11" s="5376"/>
      <c r="E11" s="5376"/>
    </row>
    <row r="12" spans="1:5" ht="14">
      <c r="A12" s="1147"/>
      <c r="B12" s="627"/>
      <c r="C12" s="627"/>
      <c r="D12" s="1148"/>
      <c r="E12" s="1148"/>
    </row>
    <row r="13" spans="1:5" ht="14">
      <c r="A13" s="1149" t="s">
        <v>196</v>
      </c>
      <c r="B13" s="5256" t="s">
        <v>232</v>
      </c>
      <c r="C13" s="5256"/>
      <c r="D13" s="5256"/>
      <c r="E13" s="5256"/>
    </row>
    <row r="14" spans="1:5" ht="14">
      <c r="A14" s="1122"/>
      <c r="B14" s="397"/>
      <c r="C14" s="397"/>
      <c r="D14" s="496"/>
      <c r="E14" s="496"/>
    </row>
    <row r="15" spans="1:5" ht="32.15" customHeight="1">
      <c r="A15" s="1150">
        <v>1.1000000000000001</v>
      </c>
      <c r="B15" s="5402" t="s">
        <v>233</v>
      </c>
      <c r="C15" s="5431"/>
      <c r="D15" s="5431"/>
      <c r="E15" s="5431"/>
    </row>
    <row r="16" spans="1:5" ht="14">
      <c r="A16" s="1150"/>
      <c r="B16" s="1151"/>
      <c r="C16" s="1151"/>
      <c r="D16" s="988"/>
      <c r="E16" s="3694" t="s">
        <v>917</v>
      </c>
    </row>
    <row r="17" spans="1:27" ht="15.5">
      <c r="A17" s="1122"/>
      <c r="B17" s="397"/>
      <c r="C17" s="397"/>
      <c r="D17" s="1036"/>
      <c r="E17" s="402"/>
    </row>
    <row r="18" spans="1:27" ht="14">
      <c r="A18" s="1122"/>
      <c r="B18" s="627" t="s">
        <v>234</v>
      </c>
      <c r="C18" s="627"/>
      <c r="D18" s="397"/>
      <c r="E18" s="397"/>
    </row>
    <row r="19" spans="1:27" ht="14">
      <c r="A19" s="1122"/>
      <c r="B19" s="397"/>
      <c r="C19" s="397"/>
      <c r="D19" s="1148"/>
      <c r="E19" s="1148"/>
    </row>
    <row r="20" spans="1:27" ht="14">
      <c r="A20" s="1122"/>
      <c r="B20" s="624" t="s">
        <v>235</v>
      </c>
      <c r="C20" s="624"/>
      <c r="D20" s="624"/>
      <c r="E20" s="624"/>
    </row>
    <row r="21" spans="1:27" ht="28">
      <c r="A21" s="1122"/>
      <c r="B21" s="5432" t="s">
        <v>236</v>
      </c>
      <c r="C21" s="5433"/>
      <c r="D21" s="5434"/>
      <c r="E21" s="1152" t="str">
        <f>"Outstanding 
End of Year"&amp;YEAR($E$7)</f>
        <v>Outstanding 
End of Year1900</v>
      </c>
    </row>
    <row r="22" spans="1:27" ht="15.5">
      <c r="A22" s="1122"/>
      <c r="B22" s="1153"/>
      <c r="C22" s="1154"/>
      <c r="D22" s="508"/>
      <c r="E22" s="1155" t="s">
        <v>934</v>
      </c>
      <c r="AA22" s="394" t="s">
        <v>917</v>
      </c>
    </row>
    <row r="23" spans="1:27" ht="14">
      <c r="A23" s="1122"/>
      <c r="B23" s="1156" t="s">
        <v>237</v>
      </c>
      <c r="C23" s="571"/>
      <c r="D23" s="571"/>
      <c r="E23" s="930"/>
      <c r="AA23" s="394" t="s">
        <v>915</v>
      </c>
    </row>
    <row r="24" spans="1:27" ht="14">
      <c r="A24" s="1122"/>
      <c r="B24" s="3940"/>
      <c r="C24" s="3941" t="s">
        <v>238</v>
      </c>
      <c r="D24" s="3935"/>
      <c r="E24" s="930"/>
      <c r="AA24" s="394" t="s">
        <v>916</v>
      </c>
    </row>
    <row r="25" spans="1:27" ht="14">
      <c r="A25" s="1122"/>
      <c r="B25" s="3939" t="s">
        <v>239</v>
      </c>
      <c r="C25" s="3937"/>
      <c r="D25" s="3936"/>
      <c r="E25" s="930"/>
    </row>
    <row r="26" spans="1:27" ht="14">
      <c r="A26" s="1122"/>
      <c r="B26" s="1156" t="s">
        <v>240</v>
      </c>
      <c r="C26" s="1159"/>
      <c r="D26" s="1160"/>
      <c r="E26" s="930"/>
    </row>
    <row r="27" spans="1:27" ht="14">
      <c r="A27" s="1122"/>
      <c r="B27" s="3940"/>
      <c r="C27" s="1161" t="s">
        <v>241</v>
      </c>
      <c r="D27" s="1162"/>
      <c r="E27" s="930"/>
    </row>
    <row r="28" spans="1:27" ht="14">
      <c r="A28" s="1122"/>
      <c r="B28" s="3939" t="s">
        <v>109</v>
      </c>
      <c r="C28" s="1161" t="s">
        <v>242</v>
      </c>
      <c r="D28" s="1162"/>
      <c r="E28" s="930"/>
    </row>
    <row r="29" spans="1:27" ht="14">
      <c r="A29" s="1122"/>
      <c r="B29" s="1156" t="s">
        <v>243</v>
      </c>
      <c r="C29" s="1163"/>
      <c r="D29" s="1164"/>
      <c r="E29" s="930"/>
    </row>
    <row r="30" spans="1:27" ht="14">
      <c r="A30" s="1122"/>
      <c r="B30" s="3938"/>
      <c r="C30" s="1161" t="s">
        <v>244</v>
      </c>
      <c r="D30" s="1162"/>
      <c r="E30" s="930"/>
    </row>
    <row r="31" spans="1:27" ht="14">
      <c r="A31" s="1122"/>
      <c r="B31" s="3939"/>
      <c r="C31" s="1161" t="s">
        <v>245</v>
      </c>
      <c r="D31" s="1162"/>
      <c r="E31" s="930"/>
    </row>
    <row r="32" spans="1:27" ht="14">
      <c r="A32" s="1122"/>
      <c r="B32" s="3939" t="s">
        <v>246</v>
      </c>
      <c r="C32" s="1161"/>
      <c r="D32" s="1162"/>
      <c r="E32" s="930"/>
    </row>
    <row r="33" spans="1:5" ht="14">
      <c r="A33" s="1122"/>
      <c r="B33" s="3939" t="s">
        <v>247</v>
      </c>
      <c r="C33" s="1161"/>
      <c r="D33" s="1162"/>
      <c r="E33" s="930"/>
    </row>
    <row r="34" spans="1:5" ht="14">
      <c r="A34" s="1122"/>
      <c r="B34" s="3939" t="s">
        <v>248</v>
      </c>
      <c r="C34" s="1161"/>
      <c r="D34" s="1162"/>
      <c r="E34" s="930"/>
    </row>
    <row r="35" spans="1:5" ht="14">
      <c r="A35" s="1122"/>
      <c r="B35" s="3939" t="s">
        <v>249</v>
      </c>
      <c r="C35" s="3937"/>
      <c r="D35" s="3936"/>
      <c r="E35" s="930"/>
    </row>
    <row r="36" spans="1:5" ht="14">
      <c r="A36" s="1122"/>
      <c r="B36" s="1166" t="s">
        <v>250</v>
      </c>
      <c r="C36" s="1167"/>
      <c r="D36" s="499"/>
      <c r="E36" s="1168">
        <f>SUM(E23:E35)</f>
        <v>0</v>
      </c>
    </row>
    <row r="37" spans="1:5" ht="14">
      <c r="A37" s="1122"/>
      <c r="B37" s="1169" t="s">
        <v>251</v>
      </c>
      <c r="C37" s="1170"/>
      <c r="D37" s="1171"/>
      <c r="E37" s="998"/>
    </row>
    <row r="38" spans="1:5" ht="14">
      <c r="A38" s="1122"/>
      <c r="B38" s="405"/>
      <c r="C38" s="405"/>
      <c r="D38" s="402"/>
      <c r="E38" s="402"/>
    </row>
    <row r="39" spans="1:5" ht="33" customHeight="1">
      <c r="A39" s="1150">
        <v>1.2</v>
      </c>
      <c r="B39" s="5402" t="s">
        <v>252</v>
      </c>
      <c r="C39" s="5431"/>
      <c r="D39" s="5431"/>
      <c r="E39" s="5431"/>
    </row>
    <row r="40" spans="1:5" ht="14">
      <c r="A40" s="1150"/>
      <c r="B40" s="1151"/>
      <c r="C40" s="1172"/>
      <c r="D40" s="1172"/>
      <c r="E40" s="3738" t="s">
        <v>917</v>
      </c>
    </row>
    <row r="41" spans="1:5" ht="14">
      <c r="A41" s="1122"/>
      <c r="B41" s="397"/>
      <c r="C41" s="397"/>
      <c r="D41" s="501"/>
      <c r="E41" s="395"/>
    </row>
    <row r="42" spans="1:5" ht="15.5">
      <c r="A42" s="1122"/>
      <c r="B42" s="397"/>
      <c r="C42" s="397"/>
      <c r="D42" s="1036"/>
      <c r="E42" s="1036"/>
    </row>
    <row r="43" spans="1:5" ht="28">
      <c r="A43" s="1122"/>
      <c r="B43" s="397"/>
      <c r="C43" s="397"/>
      <c r="D43" s="1173" t="s">
        <v>253</v>
      </c>
      <c r="E43" s="1152" t="s">
        <v>254</v>
      </c>
    </row>
    <row r="44" spans="1:5" ht="14">
      <c r="A44" s="1122"/>
      <c r="B44" s="397"/>
      <c r="C44" s="397"/>
      <c r="D44" s="929">
        <v>1000</v>
      </c>
      <c r="E44" s="928">
        <v>10000</v>
      </c>
    </row>
    <row r="45" spans="1:5" ht="14">
      <c r="A45" s="1122"/>
      <c r="B45" s="5404" t="s">
        <v>255</v>
      </c>
      <c r="C45" s="5426"/>
      <c r="D45" s="929">
        <v>1000</v>
      </c>
      <c r="E45" s="928">
        <v>10000</v>
      </c>
    </row>
    <row r="46" spans="1:5" ht="14">
      <c r="A46" s="1122"/>
      <c r="B46" s="5404" t="s">
        <v>256</v>
      </c>
      <c r="C46" s="5426"/>
      <c r="D46" s="929">
        <v>1000</v>
      </c>
      <c r="E46" s="928">
        <v>10000</v>
      </c>
    </row>
    <row r="47" spans="1:5" ht="14">
      <c r="A47" s="1122"/>
      <c r="B47" s="397"/>
      <c r="C47" s="397"/>
      <c r="D47" s="499"/>
      <c r="E47" s="499"/>
    </row>
    <row r="48" spans="1:5" ht="45" customHeight="1">
      <c r="A48" s="1122"/>
      <c r="B48" s="5404" t="s">
        <v>257</v>
      </c>
      <c r="C48" s="5426"/>
      <c r="D48" s="5426"/>
      <c r="E48" s="5426"/>
    </row>
    <row r="49" spans="1:5" ht="14">
      <c r="A49" s="1122"/>
      <c r="B49" s="397"/>
      <c r="C49" s="397"/>
      <c r="D49" s="402"/>
      <c r="E49" s="402"/>
    </row>
    <row r="50" spans="1:5" ht="42">
      <c r="A50" s="1122"/>
      <c r="B50" s="5427" t="s">
        <v>258</v>
      </c>
      <c r="C50" s="5428"/>
      <c r="D50" s="5429"/>
      <c r="E50" s="4443" t="str">
        <f>"Gross Total Value Outstanding at Year-End"&amp;YEAR($E$7)</f>
        <v>Gross Total Value Outstanding at Year-End1900</v>
      </c>
    </row>
    <row r="51" spans="1:5" ht="14">
      <c r="A51" s="1122"/>
      <c r="B51" s="4440"/>
      <c r="C51" s="4441"/>
      <c r="D51" s="4442"/>
      <c r="E51" s="4443" t="s">
        <v>933</v>
      </c>
    </row>
    <row r="52" spans="1:5" ht="14">
      <c r="A52" s="1122"/>
      <c r="B52" s="5422"/>
      <c r="C52" s="5423"/>
      <c r="D52" s="5424"/>
      <c r="E52" s="4450"/>
    </row>
    <row r="53" spans="1:5" ht="14">
      <c r="A53" s="1122"/>
      <c r="B53" s="5419"/>
      <c r="C53" s="5420"/>
      <c r="D53" s="5421"/>
      <c r="E53" s="4448"/>
    </row>
    <row r="54" spans="1:5" ht="14">
      <c r="A54" s="1122"/>
      <c r="B54" s="5419"/>
      <c r="C54" s="5420"/>
      <c r="D54" s="5421"/>
      <c r="E54" s="4448"/>
    </row>
    <row r="55" spans="1:5" ht="14">
      <c r="A55" s="1122"/>
      <c r="B55" s="5419"/>
      <c r="C55" s="5420"/>
      <c r="D55" s="5421"/>
      <c r="E55" s="4448"/>
    </row>
    <row r="56" spans="1:5" ht="14">
      <c r="A56" s="1122"/>
      <c r="B56" s="5419"/>
      <c r="C56" s="5420"/>
      <c r="D56" s="5421"/>
      <c r="E56" s="4448"/>
    </row>
    <row r="57" spans="1:5" ht="14">
      <c r="A57" s="1122"/>
      <c r="B57" s="5419"/>
      <c r="C57" s="5420"/>
      <c r="D57" s="5421"/>
      <c r="E57" s="4449"/>
    </row>
    <row r="58" spans="1:5" ht="14">
      <c r="A58" s="1122"/>
      <c r="B58" s="4444" t="s">
        <v>250</v>
      </c>
      <c r="C58" s="4445"/>
      <c r="D58" s="4446"/>
      <c r="E58" s="4447">
        <f>SUM(E52:E57)</f>
        <v>0</v>
      </c>
    </row>
    <row r="59" spans="1:5" ht="14">
      <c r="A59" s="1122"/>
      <c r="B59" s="397"/>
      <c r="C59" s="397"/>
      <c r="D59" s="397"/>
      <c r="E59" s="397"/>
    </row>
    <row r="60" spans="1:5" ht="14">
      <c r="A60" s="1122"/>
      <c r="B60" s="397"/>
      <c r="C60" s="397"/>
      <c r="D60" s="397"/>
      <c r="E60" s="1094" t="str">
        <f>+ToC!E96</f>
        <v xml:space="preserve">GENERAL Annual Return </v>
      </c>
    </row>
    <row r="61" spans="1:5" ht="14">
      <c r="A61" s="1122"/>
      <c r="B61" s="397"/>
      <c r="C61" s="397"/>
      <c r="D61" s="397"/>
      <c r="E61" s="1095" t="s">
        <v>1857</v>
      </c>
    </row>
  </sheetData>
  <sheetProtection password="C3AA" sheet="1" objects="1" scenarios="1"/>
  <customSheetViews>
    <customSheetView guid="{54084986-DBD9-467D-BB87-84DFF604BE53}" showPageBreaks="1" printArea="1">
      <selection activeCell="A4" sqref="A4"/>
      <pageMargins left="0.7" right="0.7" top="0.75" bottom="0.75" header="0.3" footer="0.3"/>
      <pageSetup paperSize="5" scale="85" orientation="portrait" r:id="rId1"/>
    </customSheetView>
  </customSheetViews>
  <mergeCells count="17">
    <mergeCell ref="A1:E1"/>
    <mergeCell ref="B48:E48"/>
    <mergeCell ref="B50:D50"/>
    <mergeCell ref="A9:D9"/>
    <mergeCell ref="B13:E13"/>
    <mergeCell ref="B15:E15"/>
    <mergeCell ref="B21:D21"/>
    <mergeCell ref="B39:E39"/>
    <mergeCell ref="B45:C45"/>
    <mergeCell ref="B46:C46"/>
    <mergeCell ref="A11:E11"/>
    <mergeCell ref="B57:D57"/>
    <mergeCell ref="B52:D52"/>
    <mergeCell ref="B53:D53"/>
    <mergeCell ref="B54:D54"/>
    <mergeCell ref="B55:D55"/>
    <mergeCell ref="B56:D56"/>
  </mergeCells>
  <dataValidations count="1">
    <dataValidation type="list" allowBlank="1" showInputMessage="1" showErrorMessage="1" sqref="E16 E40">
      <formula1>$AA$22:$AA$24</formula1>
    </dataValidation>
  </dataValidations>
  <hyperlinks>
    <hyperlink ref="A1:E1" location="ToC!A1" display="10.20"/>
  </hyperlinks>
  <pageMargins left="0.7" right="0.7" top="0.75" bottom="0.75" header="0.3" footer="0.3"/>
  <pageSetup paperSize="5" scale="81"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0"/>
  </sheetPr>
  <dimension ref="A1:AA73"/>
  <sheetViews>
    <sheetView zoomScaleNormal="100" workbookViewId="0">
      <selection activeCell="A18" sqref="A18:B19"/>
    </sheetView>
  </sheetViews>
  <sheetFormatPr defaultColWidth="0" defaultRowHeight="13" zeroHeight="1"/>
  <cols>
    <col min="1" max="1" width="4.296875" style="14" customWidth="1"/>
    <col min="2" max="2" width="35.796875" style="14" customWidth="1"/>
    <col min="3" max="3" width="19" style="14" customWidth="1"/>
    <col min="4" max="4" width="35.796875" style="14" customWidth="1"/>
    <col min="5" max="5" width="15.796875" style="14" customWidth="1"/>
    <col min="6" max="27" width="0" style="14" hidden="1" customWidth="1"/>
    <col min="28" max="16384" width="9.296875" style="14" hidden="1"/>
  </cols>
  <sheetData>
    <row r="1" spans="1:27">
      <c r="A1" s="5441" t="s">
        <v>984</v>
      </c>
      <c r="B1" s="5441"/>
      <c r="C1" s="5441"/>
      <c r="D1" s="5441"/>
      <c r="E1" s="5441"/>
    </row>
    <row r="2" spans="1:27" ht="14">
      <c r="A2" s="999"/>
      <c r="B2" s="999"/>
      <c r="C2" s="999"/>
      <c r="D2" s="1080" t="s">
        <v>1942</v>
      </c>
      <c r="E2" s="999"/>
    </row>
    <row r="3" spans="1:27" ht="14">
      <c r="A3" s="1668" t="str">
        <f>+Cover!A14</f>
        <v>Select Name of Insurer/ Financial Holding Company</v>
      </c>
      <c r="B3" s="1720"/>
      <c r="C3" s="1731"/>
      <c r="D3" s="999"/>
      <c r="E3" s="3942"/>
    </row>
    <row r="4" spans="1:27" ht="14">
      <c r="A4" s="992" t="str">
        <f>+ToC!A3</f>
        <v>Insurer/Financial Holding Company</v>
      </c>
      <c r="B4" s="94"/>
      <c r="C4" s="999"/>
      <c r="D4" s="999"/>
      <c r="E4" s="999"/>
    </row>
    <row r="5" spans="1:27" ht="14">
      <c r="A5" s="80"/>
      <c r="B5" s="80"/>
      <c r="C5" s="94"/>
      <c r="D5" s="94"/>
      <c r="E5" s="80"/>
    </row>
    <row r="6" spans="1:27" ht="14">
      <c r="A6" s="101" t="str">
        <f>+ToC!A5</f>
        <v>General Insurers Annual Return</v>
      </c>
      <c r="B6" s="82"/>
      <c r="C6" s="94"/>
      <c r="D6" s="94"/>
      <c r="E6" s="80"/>
    </row>
    <row r="7" spans="1:27" ht="14">
      <c r="A7" s="101" t="str">
        <f>+ToC!A6</f>
        <v>For Year Ended:</v>
      </c>
      <c r="B7" s="101"/>
      <c r="C7" s="94"/>
      <c r="D7" s="80"/>
      <c r="E7" s="90">
        <f>+Cover!A22</f>
        <v>0</v>
      </c>
    </row>
    <row r="8" spans="1:27" ht="15.5">
      <c r="A8" s="101"/>
      <c r="B8" s="94"/>
      <c r="C8" s="104"/>
      <c r="D8" s="80"/>
      <c r="E8" s="1685"/>
    </row>
    <row r="9" spans="1:27" ht="14">
      <c r="A9" s="5442" t="s">
        <v>231</v>
      </c>
      <c r="B9" s="5442"/>
      <c r="C9" s="5442"/>
      <c r="D9" s="5442"/>
      <c r="E9" s="5442"/>
    </row>
    <row r="10" spans="1:27" ht="14">
      <c r="A10" s="125"/>
      <c r="B10" s="1694"/>
      <c r="C10" s="1694"/>
      <c r="D10" s="1694"/>
      <c r="E10" s="1694"/>
    </row>
    <row r="11" spans="1:27" ht="14">
      <c r="A11" s="5242" t="s">
        <v>1201</v>
      </c>
      <c r="B11" s="5242"/>
      <c r="C11" s="5242"/>
      <c r="D11" s="5242"/>
      <c r="E11" s="5242"/>
    </row>
    <row r="12" spans="1:27" ht="14">
      <c r="A12" s="126"/>
      <c r="B12" s="135"/>
      <c r="C12" s="135"/>
      <c r="D12" s="135"/>
      <c r="E12" s="94"/>
    </row>
    <row r="13" spans="1:27" ht="14">
      <c r="A13" s="127" t="s">
        <v>200</v>
      </c>
      <c r="B13" s="5443" t="s">
        <v>260</v>
      </c>
      <c r="C13" s="5443"/>
      <c r="D13" s="5443"/>
      <c r="E13" s="5443"/>
    </row>
    <row r="14" spans="1:27" ht="14">
      <c r="A14" s="111"/>
      <c r="B14" s="990"/>
      <c r="C14" s="85"/>
      <c r="D14" s="85"/>
      <c r="E14" s="85"/>
    </row>
    <row r="15" spans="1:27" ht="31.5" customHeight="1">
      <c r="A15" s="4568" t="s">
        <v>261</v>
      </c>
      <c r="B15" s="5436" t="s">
        <v>262</v>
      </c>
      <c r="C15" s="5436"/>
      <c r="D15" s="5436"/>
      <c r="E15" s="5436"/>
    </row>
    <row r="16" spans="1:27" ht="14">
      <c r="A16" s="111"/>
      <c r="B16" s="122"/>
      <c r="C16" s="85"/>
      <c r="D16" s="85"/>
      <c r="E16" s="993"/>
      <c r="AA16" s="40" t="s">
        <v>917</v>
      </c>
    </row>
    <row r="17" spans="1:27" ht="14">
      <c r="A17" s="111"/>
      <c r="B17" s="85"/>
      <c r="C17" s="85"/>
      <c r="D17" s="1000"/>
      <c r="E17" s="3694" t="s">
        <v>917</v>
      </c>
      <c r="AA17" s="40" t="s">
        <v>915</v>
      </c>
    </row>
    <row r="18" spans="1:27" ht="14">
      <c r="A18" s="111"/>
      <c r="B18" s="85"/>
      <c r="C18" s="85"/>
      <c r="D18" s="85"/>
      <c r="E18" s="997"/>
      <c r="AA18" s="40" t="s">
        <v>916</v>
      </c>
    </row>
    <row r="19" spans="1:27" ht="14">
      <c r="A19" s="111"/>
      <c r="B19" s="85"/>
      <c r="C19" s="79"/>
      <c r="D19" s="1000" t="s">
        <v>935</v>
      </c>
      <c r="E19" s="4452"/>
    </row>
    <row r="20" spans="1:27" ht="14">
      <c r="A20" s="111"/>
      <c r="B20" s="5439" t="s">
        <v>263</v>
      </c>
      <c r="C20" s="5439"/>
      <c r="D20" s="5439"/>
      <c r="E20" s="5439"/>
    </row>
    <row r="21" spans="1:27" ht="14">
      <c r="A21" s="111"/>
      <c r="B21" s="128" t="s">
        <v>264</v>
      </c>
      <c r="C21" s="129" t="s">
        <v>265</v>
      </c>
      <c r="D21" s="130" t="s">
        <v>266</v>
      </c>
      <c r="E21" s="131" t="s">
        <v>267</v>
      </c>
    </row>
    <row r="22" spans="1:27" ht="14">
      <c r="A22" s="111"/>
      <c r="B22" s="994"/>
      <c r="C22" s="132"/>
      <c r="D22" s="994"/>
      <c r="E22" s="182" t="s">
        <v>933</v>
      </c>
    </row>
    <row r="23" spans="1:27" ht="14">
      <c r="A23" s="111"/>
      <c r="B23" s="133" t="s">
        <v>268</v>
      </c>
      <c r="C23" s="133" t="s">
        <v>269</v>
      </c>
      <c r="D23" s="133" t="s">
        <v>270</v>
      </c>
      <c r="E23" s="134" t="s">
        <v>271</v>
      </c>
    </row>
    <row r="24" spans="1:27" ht="14">
      <c r="A24" s="111"/>
      <c r="B24" s="415"/>
      <c r="C24" s="416"/>
      <c r="D24" s="415"/>
      <c r="E24" s="4452"/>
    </row>
    <row r="25" spans="1:27" ht="14">
      <c r="A25" s="111"/>
      <c r="B25" s="418"/>
      <c r="C25" s="410"/>
      <c r="D25" s="418"/>
      <c r="E25" s="4452"/>
    </row>
    <row r="26" spans="1:27" ht="14">
      <c r="A26" s="111"/>
      <c r="B26" s="418"/>
      <c r="C26" s="410"/>
      <c r="D26" s="418"/>
      <c r="E26" s="4452"/>
    </row>
    <row r="27" spans="1:27" ht="14">
      <c r="A27" s="111"/>
      <c r="B27" s="418"/>
      <c r="C27" s="410"/>
      <c r="D27" s="418"/>
      <c r="E27" s="4452"/>
    </row>
    <row r="28" spans="1:27" ht="14">
      <c r="A28" s="111"/>
      <c r="B28" s="418"/>
      <c r="C28" s="410"/>
      <c r="D28" s="418"/>
      <c r="E28" s="4452"/>
    </row>
    <row r="29" spans="1:27" ht="14">
      <c r="A29" s="111"/>
      <c r="B29" s="418"/>
      <c r="C29" s="410"/>
      <c r="D29" s="418"/>
      <c r="E29" s="4452"/>
    </row>
    <row r="30" spans="1:27" ht="14">
      <c r="A30" s="111"/>
      <c r="B30" s="418"/>
      <c r="C30" s="410"/>
      <c r="D30" s="418"/>
      <c r="E30" s="4452"/>
    </row>
    <row r="31" spans="1:27" ht="14">
      <c r="A31" s="111"/>
      <c r="B31" s="418"/>
      <c r="C31" s="410"/>
      <c r="D31" s="418"/>
      <c r="E31" s="4452"/>
    </row>
    <row r="32" spans="1:27" ht="14">
      <c r="A32" s="111"/>
      <c r="B32" s="418"/>
      <c r="C32" s="410"/>
      <c r="D32" s="418"/>
      <c r="E32" s="4452"/>
    </row>
    <row r="33" spans="1:5" ht="14">
      <c r="A33" s="111"/>
      <c r="B33" s="418"/>
      <c r="C33" s="410"/>
      <c r="D33" s="418"/>
      <c r="E33" s="4452"/>
    </row>
    <row r="34" spans="1:5" ht="14">
      <c r="A34" s="111"/>
      <c r="B34" s="995"/>
      <c r="C34" s="995"/>
      <c r="D34" s="138"/>
      <c r="E34" s="105"/>
    </row>
    <row r="35" spans="1:5" ht="14">
      <c r="A35" s="111"/>
      <c r="B35" s="105"/>
      <c r="C35" s="181"/>
      <c r="D35" s="997"/>
      <c r="E35" s="993"/>
    </row>
    <row r="36" spans="1:5" ht="27" customHeight="1">
      <c r="A36" s="4569" t="s">
        <v>272</v>
      </c>
      <c r="B36" s="5439" t="s">
        <v>1610</v>
      </c>
      <c r="C36" s="5439"/>
      <c r="D36" s="5439"/>
      <c r="E36" s="5439"/>
    </row>
    <row r="37" spans="1:5" ht="14">
      <c r="A37" s="4569"/>
      <c r="B37" s="105"/>
      <c r="C37" s="105"/>
      <c r="D37" s="105"/>
      <c r="E37" s="993"/>
    </row>
    <row r="38" spans="1:5" ht="14">
      <c r="A38" s="4570"/>
      <c r="B38" s="94"/>
      <c r="C38" s="94"/>
      <c r="D38" s="1000"/>
      <c r="E38" s="3694" t="s">
        <v>917</v>
      </c>
    </row>
    <row r="39" spans="1:5" ht="14">
      <c r="A39" s="4570"/>
      <c r="B39" s="5440" t="s">
        <v>273</v>
      </c>
      <c r="C39" s="5440"/>
      <c r="D39" s="5440"/>
      <c r="E39" s="5435"/>
    </row>
    <row r="40" spans="1:5" ht="45" customHeight="1">
      <c r="A40" s="4568" t="s">
        <v>274</v>
      </c>
      <c r="B40" s="5409"/>
      <c r="C40" s="5410"/>
      <c r="D40" s="5411"/>
      <c r="E40" s="76"/>
    </row>
    <row r="41" spans="1:5" ht="15" customHeight="1">
      <c r="A41" s="4568"/>
      <c r="B41" s="996"/>
      <c r="C41" s="996"/>
      <c r="D41" s="996"/>
      <c r="E41" s="996"/>
    </row>
    <row r="42" spans="1:5" ht="37.5" customHeight="1">
      <c r="A42" s="4568" t="s">
        <v>275</v>
      </c>
      <c r="B42" s="5436" t="s">
        <v>276</v>
      </c>
      <c r="C42" s="5436"/>
      <c r="D42" s="5436"/>
      <c r="E42" s="5436"/>
    </row>
    <row r="43" spans="1:5" ht="15" customHeight="1">
      <c r="A43" s="4568"/>
      <c r="B43" s="991"/>
      <c r="C43" s="94"/>
      <c r="D43" s="5437"/>
      <c r="E43" s="5437"/>
    </row>
    <row r="44" spans="1:5" ht="15" customHeight="1">
      <c r="A44" s="4568"/>
      <c r="B44" s="991"/>
      <c r="C44" s="80"/>
      <c r="D44" s="1000"/>
      <c r="E44" s="3694" t="s">
        <v>917</v>
      </c>
    </row>
    <row r="45" spans="1:5" ht="15" customHeight="1">
      <c r="A45" s="4568"/>
      <c r="B45" s="991"/>
      <c r="C45" s="1000"/>
      <c r="D45" s="5438"/>
      <c r="E45" s="5438"/>
    </row>
    <row r="46" spans="1:5" ht="15" customHeight="1">
      <c r="A46" s="4568"/>
      <c r="B46" s="996"/>
      <c r="C46" s="996"/>
      <c r="D46" s="990" t="s">
        <v>935</v>
      </c>
      <c r="E46" s="4452"/>
    </row>
    <row r="47" spans="1:5" ht="15" customHeight="1">
      <c r="A47" s="4568"/>
      <c r="B47" s="5435" t="s">
        <v>215</v>
      </c>
      <c r="C47" s="5435"/>
      <c r="D47" s="5435"/>
      <c r="E47" s="5435"/>
    </row>
    <row r="48" spans="1:5" ht="19.5" customHeight="1">
      <c r="A48" s="4568"/>
      <c r="B48" s="198" t="s">
        <v>277</v>
      </c>
      <c r="C48" s="137" t="s">
        <v>265</v>
      </c>
      <c r="D48" s="198" t="s">
        <v>278</v>
      </c>
      <c r="E48" s="137" t="s">
        <v>279</v>
      </c>
    </row>
    <row r="49" spans="1:5" ht="15" customHeight="1">
      <c r="A49" s="4568"/>
      <c r="B49" s="196"/>
      <c r="C49" s="196"/>
      <c r="D49" s="197"/>
      <c r="E49" s="182" t="s">
        <v>934</v>
      </c>
    </row>
    <row r="50" spans="1:5" s="394" customFormat="1" ht="15" customHeight="1">
      <c r="A50" s="4568"/>
      <c r="B50" s="420"/>
      <c r="C50" s="4413"/>
      <c r="D50" s="421"/>
      <c r="E50" s="4451"/>
    </row>
    <row r="51" spans="1:5" s="394" customFormat="1" ht="15" customHeight="1">
      <c r="A51" s="4568"/>
      <c r="B51" s="420"/>
      <c r="C51" s="4413"/>
      <c r="D51" s="421"/>
      <c r="E51" s="4451"/>
    </row>
    <row r="52" spans="1:5" s="394" customFormat="1" ht="15" customHeight="1">
      <c r="A52" s="4568"/>
      <c r="B52" s="420"/>
      <c r="C52" s="4413"/>
      <c r="D52" s="421"/>
      <c r="E52" s="4451"/>
    </row>
    <row r="53" spans="1:5" s="394" customFormat="1" ht="15" customHeight="1">
      <c r="A53" s="4568"/>
      <c r="B53" s="420"/>
      <c r="C53" s="4413"/>
      <c r="D53" s="421"/>
      <c r="E53" s="4451"/>
    </row>
    <row r="54" spans="1:5" s="394" customFormat="1" ht="15" customHeight="1">
      <c r="A54" s="4568"/>
      <c r="B54" s="420"/>
      <c r="C54" s="4413"/>
      <c r="D54" s="421"/>
      <c r="E54" s="4451"/>
    </row>
    <row r="55" spans="1:5" s="394" customFormat="1" ht="15" customHeight="1">
      <c r="A55" s="4568"/>
      <c r="B55" s="420"/>
      <c r="C55" s="4413"/>
      <c r="D55" s="421"/>
      <c r="E55" s="4451"/>
    </row>
    <row r="56" spans="1:5" s="394" customFormat="1" ht="15" customHeight="1">
      <c r="A56" s="4568"/>
      <c r="B56" s="420"/>
      <c r="C56" s="4413"/>
      <c r="D56" s="421"/>
      <c r="E56" s="4451"/>
    </row>
    <row r="57" spans="1:5" s="394" customFormat="1" ht="15" customHeight="1">
      <c r="A57" s="4568"/>
      <c r="B57" s="420"/>
      <c r="C57" s="4413"/>
      <c r="D57" s="421"/>
      <c r="E57" s="4451"/>
    </row>
    <row r="58" spans="1:5" s="394" customFormat="1" ht="15" customHeight="1">
      <c r="A58" s="4568"/>
      <c r="B58" s="420"/>
      <c r="C58" s="4413"/>
      <c r="D58" s="421"/>
      <c r="E58" s="4451"/>
    </row>
    <row r="59" spans="1:5" s="394" customFormat="1" ht="15" customHeight="1">
      <c r="A59" s="4568"/>
      <c r="B59" s="420"/>
      <c r="C59" s="4413"/>
      <c r="D59" s="421"/>
      <c r="E59" s="4451"/>
    </row>
    <row r="60" spans="1:5" ht="15" customHeight="1">
      <c r="A60" s="4568"/>
      <c r="B60" s="996"/>
      <c r="C60" s="996"/>
      <c r="D60" s="996"/>
      <c r="E60" s="996"/>
    </row>
    <row r="61" spans="1:5" ht="15" customHeight="1">
      <c r="A61" s="4568"/>
      <c r="B61" s="996"/>
      <c r="C61" s="996"/>
      <c r="D61" s="996"/>
      <c r="E61" s="115" t="str">
        <f>+ToC!E96</f>
        <v xml:space="preserve">GENERAL Annual Return </v>
      </c>
    </row>
    <row r="62" spans="1:5" ht="15" customHeight="1">
      <c r="A62" s="4568"/>
      <c r="B62" s="996"/>
      <c r="C62" s="996"/>
      <c r="D62" s="996"/>
      <c r="E62" s="115" t="s">
        <v>1858</v>
      </c>
    </row>
    <row r="63" spans="1:5" ht="15" hidden="1" customHeight="1">
      <c r="A63" s="33"/>
      <c r="B63" s="72"/>
      <c r="C63" s="72"/>
      <c r="D63" s="72"/>
      <c r="E63" s="15"/>
    </row>
    <row r="64" spans="1:5" ht="15" hidden="1" customHeight="1">
      <c r="A64" s="33"/>
      <c r="B64" s="72"/>
      <c r="C64" s="72"/>
      <c r="D64" s="72"/>
      <c r="E64" s="72"/>
    </row>
    <row r="65" spans="1:5" ht="15" hidden="1" customHeight="1">
      <c r="A65" s="33"/>
      <c r="B65" s="72"/>
      <c r="C65" s="72"/>
      <c r="D65" s="72"/>
      <c r="E65" s="72"/>
    </row>
    <row r="66" spans="1:5" ht="15" hidden="1" customHeight="1">
      <c r="A66" s="33"/>
      <c r="B66" s="72"/>
      <c r="C66" s="72"/>
      <c r="D66" s="72"/>
      <c r="E66" s="72"/>
    </row>
    <row r="67" spans="1:5" ht="15" hidden="1" customHeight="1">
      <c r="A67" s="33"/>
      <c r="B67" s="72"/>
      <c r="C67" s="72"/>
      <c r="D67" s="72"/>
      <c r="E67" s="72"/>
    </row>
    <row r="68" spans="1:5" ht="15" hidden="1" customHeight="1">
      <c r="A68" s="33"/>
      <c r="B68" s="72"/>
      <c r="C68" s="72"/>
      <c r="D68" s="72"/>
      <c r="E68" s="72"/>
    </row>
    <row r="69" spans="1:5" ht="15" hidden="1" customHeight="1">
      <c r="A69" s="33"/>
      <c r="B69" s="72"/>
      <c r="C69" s="72"/>
      <c r="D69" s="72"/>
      <c r="E69" s="72"/>
    </row>
    <row r="70" spans="1:5" ht="15" hidden="1" customHeight="1">
      <c r="A70" s="44"/>
      <c r="B70" s="71"/>
      <c r="C70" s="45"/>
      <c r="D70" s="43"/>
      <c r="E70" s="6"/>
    </row>
    <row r="71" spans="1:5" ht="15" hidden="1" customHeight="1">
      <c r="A71" s="44"/>
      <c r="B71" s="16"/>
      <c r="C71" s="16"/>
      <c r="D71" s="16"/>
    </row>
    <row r="72" spans="1:5" ht="14" hidden="1">
      <c r="A72" s="44"/>
      <c r="B72" s="46"/>
      <c r="C72" s="16"/>
      <c r="D72" s="16"/>
    </row>
    <row r="73" spans="1:5" ht="14" hidden="1">
      <c r="A73" s="15"/>
      <c r="B73" s="15"/>
      <c r="C73" s="15"/>
      <c r="D73" s="15"/>
    </row>
  </sheetData>
  <sheetProtection password="C3AA" sheet="1" objects="1" scenarios="1"/>
  <customSheetViews>
    <customSheetView guid="{54084986-DBD9-467D-BB87-84DFF604BE53}">
      <selection activeCell="A4" sqref="A4"/>
      <pageMargins left="0.7" right="0.7" top="0.75" bottom="0.75" header="0.3" footer="0.3"/>
      <pageSetup paperSize="5" scale="82" orientation="portrait" r:id="rId1"/>
    </customSheetView>
  </customSheetViews>
  <mergeCells count="13">
    <mergeCell ref="B36:E36"/>
    <mergeCell ref="B39:E39"/>
    <mergeCell ref="A1:E1"/>
    <mergeCell ref="A9:E9"/>
    <mergeCell ref="A11:E11"/>
    <mergeCell ref="B13:E13"/>
    <mergeCell ref="B15:E15"/>
    <mergeCell ref="B20:E20"/>
    <mergeCell ref="B47:E47"/>
    <mergeCell ref="B42:E42"/>
    <mergeCell ref="D43:E43"/>
    <mergeCell ref="D45:E45"/>
    <mergeCell ref="B40:D40"/>
  </mergeCells>
  <dataValidations count="1">
    <dataValidation type="list" allowBlank="1" showInputMessage="1" showErrorMessage="1" sqref="E17 E38 E44">
      <formula1>$AA$16:$AA$18</formula1>
    </dataValidation>
  </dataValidations>
  <hyperlinks>
    <hyperlink ref="A1:E1" location="ToC!A1" display="10.21"/>
  </hyperlinks>
  <pageMargins left="0.7" right="0.7" top="0.75" bottom="0.75" header="0.3" footer="0.3"/>
  <pageSetup paperSize="5" scale="82"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0"/>
  </sheetPr>
  <dimension ref="A1:AA60"/>
  <sheetViews>
    <sheetView workbookViewId="0">
      <selection activeCell="A18" sqref="A18:B19"/>
    </sheetView>
  </sheetViews>
  <sheetFormatPr defaultColWidth="0" defaultRowHeight="13" zeroHeight="1"/>
  <cols>
    <col min="1" max="1" width="5.19921875" style="394" bestFit="1" customWidth="1"/>
    <col min="2" max="2" width="4.69921875" style="394" bestFit="1" customWidth="1"/>
    <col min="3" max="3" width="49.796875" style="394" customWidth="1"/>
    <col min="4" max="4" width="9.5" style="394" customWidth="1"/>
    <col min="5" max="5" width="24.796875" style="394" customWidth="1"/>
    <col min="6" max="6" width="20.796875" style="394" customWidth="1"/>
    <col min="7" max="27" width="0" style="394" hidden="1" customWidth="1"/>
    <col min="28" max="16384" width="9.296875" style="394" hidden="1"/>
  </cols>
  <sheetData>
    <row r="1" spans="1:27" ht="14">
      <c r="A1" s="5380" t="s">
        <v>985</v>
      </c>
      <c r="B1" s="5425"/>
      <c r="C1" s="5425"/>
      <c r="D1" s="5425"/>
      <c r="E1" s="5425"/>
      <c r="F1" s="5425"/>
      <c r="G1" s="1174"/>
    </row>
    <row r="2" spans="1:27" ht="14">
      <c r="A2" s="622"/>
      <c r="B2" s="622"/>
      <c r="C2" s="622"/>
      <c r="D2" s="622"/>
      <c r="E2" s="1080" t="s">
        <v>1943</v>
      </c>
      <c r="F2" s="236"/>
      <c r="G2" s="1175"/>
    </row>
    <row r="3" spans="1:27" ht="14">
      <c r="A3" s="1730" t="str">
        <f>+Cover!A14</f>
        <v>Select Name of Insurer/ Financial Holding Company</v>
      </c>
      <c r="B3" s="406"/>
      <c r="C3" s="406"/>
      <c r="D3" s="1689"/>
      <c r="E3" s="1696"/>
      <c r="F3" s="1696"/>
    </row>
    <row r="4" spans="1:27" ht="14">
      <c r="A4" s="1699" t="str">
        <f>+ToC!A3</f>
        <v>Insurer/Financial Holding Company</v>
      </c>
      <c r="B4" s="397"/>
      <c r="C4" s="397"/>
      <c r="D4" s="397"/>
      <c r="E4" s="397"/>
      <c r="F4" s="397"/>
    </row>
    <row r="5" spans="1:27" ht="14">
      <c r="A5" s="1176"/>
      <c r="B5" s="397"/>
      <c r="C5" s="397"/>
      <c r="D5" s="397"/>
      <c r="E5" s="397"/>
      <c r="F5" s="397"/>
      <c r="G5" s="1177"/>
    </row>
    <row r="6" spans="1:27" ht="14">
      <c r="A6" s="504" t="str">
        <f>+ToC!A5</f>
        <v>General Insurers Annual Return</v>
      </c>
      <c r="B6" s="397"/>
      <c r="C6" s="397"/>
      <c r="D6" s="397"/>
      <c r="E6" s="397"/>
      <c r="F6" s="397"/>
      <c r="G6" s="1177"/>
    </row>
    <row r="7" spans="1:27" ht="14">
      <c r="A7" s="504" t="str">
        <f>+ToC!A6</f>
        <v>For Year Ended:</v>
      </c>
      <c r="B7" s="397"/>
      <c r="C7" s="397"/>
      <c r="D7" s="397"/>
      <c r="E7" s="397"/>
      <c r="F7" s="898">
        <f>+Cover!A22</f>
        <v>0</v>
      </c>
      <c r="G7" s="408"/>
    </row>
    <row r="8" spans="1:27" ht="14">
      <c r="A8" s="504"/>
      <c r="B8" s="397"/>
      <c r="C8" s="397"/>
      <c r="D8" s="397"/>
      <c r="E8" s="397"/>
      <c r="F8" s="899"/>
      <c r="G8" s="408"/>
    </row>
    <row r="9" spans="1:27" ht="14">
      <c r="A9" s="5430" t="s">
        <v>231</v>
      </c>
      <c r="B9" s="5430"/>
      <c r="C9" s="5430"/>
      <c r="D9" s="5430"/>
      <c r="E9" s="5430"/>
      <c r="F9" s="5430"/>
      <c r="G9" s="408"/>
    </row>
    <row r="10" spans="1:27" ht="14">
      <c r="A10" s="1178"/>
      <c r="B10" s="1691"/>
      <c r="C10" s="1691"/>
      <c r="D10" s="1691"/>
      <c r="E10" s="1691"/>
      <c r="F10" s="1691"/>
      <c r="G10" s="408"/>
    </row>
    <row r="11" spans="1:27" ht="14">
      <c r="A11" s="5450" t="s">
        <v>1201</v>
      </c>
      <c r="B11" s="5450"/>
      <c r="C11" s="5450"/>
      <c r="D11" s="5450"/>
      <c r="E11" s="5450"/>
      <c r="F11" s="5450"/>
      <c r="G11" s="408"/>
    </row>
    <row r="12" spans="1:27" ht="14">
      <c r="A12" s="1121"/>
      <c r="B12" s="623"/>
      <c r="C12" s="623"/>
      <c r="D12" s="623"/>
      <c r="E12" s="623"/>
      <c r="F12" s="623"/>
      <c r="G12" s="408"/>
      <c r="AA12" s="827" t="s">
        <v>917</v>
      </c>
    </row>
    <row r="13" spans="1:27" ht="14">
      <c r="A13" s="1149" t="s">
        <v>201</v>
      </c>
      <c r="B13" s="5256" t="s">
        <v>281</v>
      </c>
      <c r="C13" s="5256"/>
      <c r="D13" s="5256"/>
      <c r="E13" s="5256"/>
      <c r="F13" s="5256"/>
      <c r="G13" s="408"/>
      <c r="AA13" s="827" t="s">
        <v>915</v>
      </c>
    </row>
    <row r="14" spans="1:27" ht="14">
      <c r="A14" s="1122"/>
      <c r="B14" s="624"/>
      <c r="C14" s="397"/>
      <c r="D14" s="397"/>
      <c r="E14" s="397"/>
      <c r="F14" s="496"/>
      <c r="G14" s="408"/>
      <c r="AA14" s="827" t="s">
        <v>916</v>
      </c>
    </row>
    <row r="15" spans="1:27" ht="57.75" customHeight="1">
      <c r="A15" s="1150" t="s">
        <v>282</v>
      </c>
      <c r="B15" s="5402" t="s">
        <v>1937</v>
      </c>
      <c r="C15" s="5402"/>
      <c r="D15" s="5402"/>
      <c r="E15" s="5402"/>
      <c r="F15" s="5402"/>
      <c r="G15" s="1179" t="s">
        <v>841</v>
      </c>
      <c r="H15" s="554" t="s">
        <v>843</v>
      </c>
    </row>
    <row r="16" spans="1:27" ht="14">
      <c r="A16" s="1150"/>
      <c r="B16" s="1151"/>
      <c r="C16" s="1151"/>
      <c r="D16" s="1151"/>
      <c r="E16" s="1151"/>
      <c r="F16" s="1180"/>
      <c r="G16" s="408"/>
    </row>
    <row r="17" spans="1:7" ht="14">
      <c r="A17" s="136"/>
      <c r="B17" s="400" t="s">
        <v>283</v>
      </c>
      <c r="C17" s="627" t="s">
        <v>284</v>
      </c>
      <c r="D17" s="627"/>
      <c r="E17" s="1148"/>
      <c r="F17" s="3694" t="s">
        <v>917</v>
      </c>
      <c r="G17" s="408"/>
    </row>
    <row r="18" spans="1:7" ht="14">
      <c r="A18" s="1122"/>
      <c r="B18" s="400" t="s">
        <v>285</v>
      </c>
      <c r="C18" s="627" t="s">
        <v>286</v>
      </c>
      <c r="D18" s="627"/>
      <c r="E18" s="1148"/>
      <c r="F18" s="3694" t="s">
        <v>917</v>
      </c>
      <c r="G18" s="408"/>
    </row>
    <row r="19" spans="1:7" ht="14">
      <c r="A19" s="1122"/>
      <c r="B19" s="496"/>
      <c r="C19" s="627"/>
      <c r="D19" s="397"/>
      <c r="E19" s="1148"/>
      <c r="F19" s="402"/>
      <c r="G19" s="408"/>
    </row>
    <row r="20" spans="1:7" ht="14">
      <c r="A20" s="1122"/>
      <c r="B20" s="5405" t="s">
        <v>287</v>
      </c>
      <c r="C20" s="5405"/>
      <c r="D20" s="5405"/>
      <c r="E20" s="5405"/>
      <c r="F20" s="5405"/>
      <c r="G20" s="408"/>
    </row>
    <row r="21" spans="1:7" ht="14">
      <c r="A21" s="1122"/>
      <c r="B21" s="507" t="s">
        <v>288</v>
      </c>
      <c r="C21" s="507" t="s">
        <v>277</v>
      </c>
      <c r="D21" s="1152" t="s">
        <v>289</v>
      </c>
      <c r="E21" s="1152" t="s">
        <v>290</v>
      </c>
      <c r="F21" s="507" t="s">
        <v>267</v>
      </c>
      <c r="G21" s="408"/>
    </row>
    <row r="22" spans="1:7" ht="14">
      <c r="A22" s="1122"/>
      <c r="B22" s="507"/>
      <c r="C22" s="507"/>
      <c r="D22" s="1152"/>
      <c r="E22" s="1152"/>
      <c r="F22" s="1155" t="s">
        <v>896</v>
      </c>
      <c r="G22" s="408"/>
    </row>
    <row r="23" spans="1:7" ht="14">
      <c r="A23" s="1122"/>
      <c r="B23" s="1137">
        <v>1</v>
      </c>
      <c r="C23" s="414"/>
      <c r="D23" s="414"/>
      <c r="E23" s="422"/>
      <c r="F23" s="931"/>
      <c r="G23" s="408"/>
    </row>
    <row r="24" spans="1:7" ht="14">
      <c r="A24" s="1122"/>
      <c r="B24" s="1137">
        <v>2</v>
      </c>
      <c r="C24" s="414"/>
      <c r="D24" s="414"/>
      <c r="E24" s="422"/>
      <c r="F24" s="931"/>
      <c r="G24" s="408"/>
    </row>
    <row r="25" spans="1:7" ht="15.75" customHeight="1">
      <c r="A25" s="1122"/>
      <c r="B25" s="1137">
        <v>3</v>
      </c>
      <c r="C25" s="414"/>
      <c r="D25" s="414"/>
      <c r="E25" s="422"/>
      <c r="F25" s="931"/>
      <c r="G25" s="408"/>
    </row>
    <row r="26" spans="1:7" ht="14">
      <c r="A26" s="1122"/>
      <c r="B26" s="1137">
        <v>4</v>
      </c>
      <c r="C26" s="414"/>
      <c r="D26" s="414"/>
      <c r="E26" s="422"/>
      <c r="F26" s="931"/>
      <c r="G26" s="408"/>
    </row>
    <row r="27" spans="1:7" ht="14">
      <c r="A27" s="1122"/>
      <c r="B27" s="1137">
        <v>5</v>
      </c>
      <c r="C27" s="414"/>
      <c r="D27" s="414"/>
      <c r="E27" s="422"/>
      <c r="F27" s="931"/>
      <c r="G27" s="408"/>
    </row>
    <row r="28" spans="1:7" ht="14">
      <c r="A28" s="1122"/>
      <c r="B28" s="1137">
        <v>6</v>
      </c>
      <c r="C28" s="414"/>
      <c r="D28" s="414"/>
      <c r="E28" s="422"/>
      <c r="F28" s="931"/>
      <c r="G28" s="408"/>
    </row>
    <row r="29" spans="1:7" ht="14">
      <c r="A29" s="1122"/>
      <c r="B29" s="1137">
        <v>7</v>
      </c>
      <c r="C29" s="414"/>
      <c r="D29" s="414"/>
      <c r="E29" s="422"/>
      <c r="F29" s="931"/>
      <c r="G29" s="408"/>
    </row>
    <row r="30" spans="1:7" ht="14">
      <c r="A30" s="1122"/>
      <c r="B30" s="1137">
        <v>8</v>
      </c>
      <c r="C30" s="414"/>
      <c r="D30" s="414"/>
      <c r="E30" s="422"/>
      <c r="F30" s="931"/>
      <c r="G30" s="408"/>
    </row>
    <row r="31" spans="1:7" ht="14">
      <c r="A31" s="1122"/>
      <c r="B31" s="1137">
        <v>9</v>
      </c>
      <c r="C31" s="414"/>
      <c r="D31" s="414"/>
      <c r="E31" s="422"/>
      <c r="F31" s="931"/>
      <c r="G31" s="408"/>
    </row>
    <row r="32" spans="1:7" ht="14">
      <c r="A32" s="1181"/>
      <c r="B32" s="1137">
        <v>10</v>
      </c>
      <c r="C32" s="414"/>
      <c r="D32" s="414"/>
      <c r="E32" s="422"/>
      <c r="F32" s="931"/>
      <c r="G32" s="408"/>
    </row>
    <row r="33" spans="1:7" ht="14">
      <c r="A33" s="1122"/>
      <c r="B33" s="402"/>
      <c r="C33" s="402"/>
      <c r="D33" s="402"/>
      <c r="E33" s="402"/>
      <c r="F33" s="402"/>
      <c r="G33" s="408"/>
    </row>
    <row r="34" spans="1:7" ht="14">
      <c r="A34" s="1122"/>
      <c r="B34" s="402"/>
      <c r="C34" s="402"/>
      <c r="D34" s="402"/>
      <c r="E34" s="402"/>
      <c r="F34" s="402"/>
      <c r="G34" s="408"/>
    </row>
    <row r="35" spans="1:7" ht="14">
      <c r="A35" s="1149" t="s">
        <v>203</v>
      </c>
      <c r="B35" s="5395" t="s">
        <v>291</v>
      </c>
      <c r="C35" s="5395"/>
      <c r="D35" s="5395"/>
      <c r="E35" s="5395"/>
      <c r="F35" s="5395"/>
      <c r="G35" s="408"/>
    </row>
    <row r="36" spans="1:7" ht="14">
      <c r="A36" s="1122"/>
      <c r="B36" s="624"/>
      <c r="C36" s="397"/>
      <c r="D36" s="397"/>
      <c r="E36" s="397"/>
      <c r="F36" s="397"/>
      <c r="G36" s="408"/>
    </row>
    <row r="37" spans="1:7" ht="29.25" customHeight="1">
      <c r="A37" s="1150" t="s">
        <v>292</v>
      </c>
      <c r="B37" s="5402" t="s">
        <v>293</v>
      </c>
      <c r="C37" s="5402"/>
      <c r="D37" s="5402"/>
      <c r="E37" s="5402"/>
      <c r="F37" s="5402"/>
      <c r="G37" s="408"/>
    </row>
    <row r="38" spans="1:7" ht="14">
      <c r="A38" s="1150"/>
      <c r="B38" s="1151"/>
      <c r="C38" s="1151"/>
      <c r="D38" s="1151"/>
      <c r="E38" s="1151"/>
      <c r="F38" s="1180"/>
      <c r="G38" s="408"/>
    </row>
    <row r="39" spans="1:7" ht="14">
      <c r="A39" s="1122"/>
      <c r="B39" s="627"/>
      <c r="C39" s="397"/>
      <c r="D39" s="397"/>
      <c r="E39" s="1148"/>
      <c r="F39" s="3694" t="s">
        <v>917</v>
      </c>
      <c r="G39" s="408"/>
    </row>
    <row r="40" spans="1:7" ht="14">
      <c r="A40" s="1122"/>
      <c r="B40" s="627"/>
      <c r="C40" s="397"/>
      <c r="D40" s="397"/>
      <c r="E40" s="1148"/>
      <c r="F40" s="402"/>
      <c r="G40" s="408"/>
    </row>
    <row r="41" spans="1:7" ht="48" customHeight="1">
      <c r="A41" s="1122"/>
      <c r="B41" s="5407" t="s">
        <v>294</v>
      </c>
      <c r="C41" s="5407"/>
      <c r="D41" s="5407"/>
      <c r="E41" s="5407"/>
      <c r="F41" s="5407"/>
      <c r="G41" s="408"/>
    </row>
    <row r="42" spans="1:7" ht="54.75" customHeight="1">
      <c r="A42" s="1122"/>
      <c r="B42" s="507" t="s">
        <v>288</v>
      </c>
      <c r="C42" s="1182" t="s">
        <v>1128</v>
      </c>
      <c r="D42" s="1152" t="s">
        <v>295</v>
      </c>
      <c r="E42" s="5446" t="s">
        <v>296</v>
      </c>
      <c r="F42" s="5447"/>
      <c r="G42" s="408"/>
    </row>
    <row r="43" spans="1:7" ht="15" customHeight="1">
      <c r="A43" s="1122"/>
      <c r="B43" s="1115"/>
      <c r="C43" s="1183"/>
      <c r="D43" s="1184"/>
      <c r="E43" s="5448" t="s">
        <v>896</v>
      </c>
      <c r="F43" s="5449"/>
      <c r="G43" s="408"/>
    </row>
    <row r="44" spans="1:7" ht="15" customHeight="1">
      <c r="A44" s="1122"/>
      <c r="B44" s="1137">
        <v>1</v>
      </c>
      <c r="C44" s="423"/>
      <c r="D44" s="414"/>
      <c r="E44" s="5444"/>
      <c r="F44" s="5445"/>
      <c r="G44" s="408"/>
    </row>
    <row r="45" spans="1:7" ht="14">
      <c r="A45" s="1122"/>
      <c r="B45" s="1185">
        <v>2</v>
      </c>
      <c r="C45" s="423"/>
      <c r="D45" s="414"/>
      <c r="E45" s="5444"/>
      <c r="F45" s="5445"/>
      <c r="G45" s="408"/>
    </row>
    <row r="46" spans="1:7" ht="14">
      <c r="A46" s="1122"/>
      <c r="B46" s="1137">
        <v>3</v>
      </c>
      <c r="C46" s="423"/>
      <c r="D46" s="414"/>
      <c r="E46" s="5444"/>
      <c r="F46" s="5445"/>
      <c r="G46" s="408"/>
    </row>
    <row r="47" spans="1:7" ht="14">
      <c r="A47" s="1122"/>
      <c r="B47" s="1185">
        <v>4</v>
      </c>
      <c r="C47" s="423"/>
      <c r="D47" s="414"/>
      <c r="E47" s="5444"/>
      <c r="F47" s="5445"/>
      <c r="G47" s="408"/>
    </row>
    <row r="48" spans="1:7" ht="14">
      <c r="A48" s="1122"/>
      <c r="B48" s="1137">
        <v>5</v>
      </c>
      <c r="C48" s="423"/>
      <c r="D48" s="414"/>
      <c r="E48" s="5444"/>
      <c r="F48" s="5445"/>
      <c r="G48" s="408"/>
    </row>
    <row r="49" spans="1:7" ht="14">
      <c r="A49" s="1122"/>
      <c r="B49" s="1185">
        <v>6</v>
      </c>
      <c r="C49" s="423"/>
      <c r="D49" s="414"/>
      <c r="E49" s="5444"/>
      <c r="F49" s="5445"/>
      <c r="G49" s="408"/>
    </row>
    <row r="50" spans="1:7" ht="14">
      <c r="A50" s="1122"/>
      <c r="B50" s="1137">
        <v>7</v>
      </c>
      <c r="C50" s="423"/>
      <c r="D50" s="414"/>
      <c r="E50" s="5444"/>
      <c r="F50" s="5445"/>
      <c r="G50" s="408"/>
    </row>
    <row r="51" spans="1:7" ht="14">
      <c r="A51" s="1122"/>
      <c r="B51" s="1185">
        <v>8</v>
      </c>
      <c r="C51" s="423"/>
      <c r="D51" s="414"/>
      <c r="E51" s="5444"/>
      <c r="F51" s="5445"/>
      <c r="G51" s="408"/>
    </row>
    <row r="52" spans="1:7" ht="14">
      <c r="A52" s="1122"/>
      <c r="B52" s="1137">
        <v>9</v>
      </c>
      <c r="C52" s="423"/>
      <c r="D52" s="414"/>
      <c r="E52" s="5444"/>
      <c r="F52" s="5445"/>
      <c r="G52" s="408"/>
    </row>
    <row r="53" spans="1:7" ht="14">
      <c r="A53" s="1122"/>
      <c r="B53" s="1185">
        <v>10</v>
      </c>
      <c r="C53" s="423"/>
      <c r="D53" s="414"/>
      <c r="E53" s="5444"/>
      <c r="F53" s="5445"/>
      <c r="G53" s="408"/>
    </row>
    <row r="54" spans="1:7" ht="14">
      <c r="A54" s="1122"/>
      <c r="B54" s="1186"/>
      <c r="C54" s="499"/>
      <c r="D54" s="1187"/>
      <c r="E54" s="499"/>
      <c r="F54" s="499"/>
      <c r="G54" s="408"/>
    </row>
    <row r="55" spans="1:7" ht="14">
      <c r="A55" s="1122"/>
      <c r="B55" s="1186"/>
      <c r="C55" s="499"/>
      <c r="D55" s="1187"/>
      <c r="E55" s="397"/>
      <c r="F55" s="407" t="str">
        <f>+ToC!E96</f>
        <v xml:space="preserve">GENERAL Annual Return </v>
      </c>
      <c r="G55" s="408"/>
    </row>
    <row r="56" spans="1:7" ht="14">
      <c r="A56" s="1122"/>
      <c r="B56" s="402"/>
      <c r="C56" s="402"/>
      <c r="D56" s="402"/>
      <c r="E56" s="397"/>
      <c r="F56" s="407" t="s">
        <v>1859</v>
      </c>
      <c r="G56" s="408"/>
    </row>
    <row r="57" spans="1:7" ht="14" hidden="1">
      <c r="A57" s="1188"/>
      <c r="B57" s="613"/>
      <c r="C57" s="613"/>
      <c r="D57" s="613"/>
      <c r="G57" s="408"/>
    </row>
    <row r="58" spans="1:7" ht="14" hidden="1">
      <c r="A58" s="1188"/>
      <c r="B58" s="613"/>
      <c r="C58" s="613"/>
      <c r="D58" s="613"/>
      <c r="G58" s="408"/>
    </row>
    <row r="59" spans="1:7" ht="14" hidden="1">
      <c r="A59" s="408"/>
      <c r="B59" s="408"/>
      <c r="C59" s="408"/>
      <c r="D59" s="408"/>
      <c r="E59" s="408"/>
      <c r="F59" s="408"/>
      <c r="G59" s="408"/>
    </row>
    <row r="60" spans="1:7" ht="14" hidden="1">
      <c r="A60" s="408"/>
      <c r="B60" s="408"/>
      <c r="C60" s="408"/>
      <c r="D60" s="408"/>
      <c r="E60" s="408"/>
      <c r="F60" s="408"/>
      <c r="G60" s="408"/>
    </row>
  </sheetData>
  <sheetProtection password="C3AA" sheet="1" objects="1" scenarios="1"/>
  <customSheetViews>
    <customSheetView guid="{54084986-DBD9-467D-BB87-84DFF604BE53}">
      <selection activeCell="A4" sqref="A4"/>
      <pageMargins left="0.7" right="0.7" top="0.75" bottom="0.75" header="0.3" footer="0.3"/>
      <pageSetup paperSize="5" scale="80" orientation="portrait" cellComments="asDisplayed" r:id="rId1"/>
    </customSheetView>
  </customSheetViews>
  <mergeCells count="21">
    <mergeCell ref="A11:F11"/>
    <mergeCell ref="B13:F13"/>
    <mergeCell ref="B15:F15"/>
    <mergeCell ref="B20:F20"/>
    <mergeCell ref="A1:F1"/>
    <mergeCell ref="A9:F9"/>
    <mergeCell ref="E53:F53"/>
    <mergeCell ref="E47:F47"/>
    <mergeCell ref="B35:F35"/>
    <mergeCell ref="B37:F37"/>
    <mergeCell ref="B41:F41"/>
    <mergeCell ref="E42:F42"/>
    <mergeCell ref="E52:F52"/>
    <mergeCell ref="E48:F48"/>
    <mergeCell ref="E49:F49"/>
    <mergeCell ref="E50:F50"/>
    <mergeCell ref="E51:F51"/>
    <mergeCell ref="E44:F44"/>
    <mergeCell ref="E45:F45"/>
    <mergeCell ref="E46:F46"/>
    <mergeCell ref="E43:F43"/>
  </mergeCells>
  <dataValidations count="1">
    <dataValidation type="list" allowBlank="1" showInputMessage="1" showErrorMessage="1" sqref="F17:F18 F39">
      <formula1>$AA$12:$AA$14</formula1>
    </dataValidation>
  </dataValidations>
  <hyperlinks>
    <hyperlink ref="A1:F1" location="ToC!A1" display="10.22"/>
  </hyperlinks>
  <pageMargins left="0.7" right="0.7" top="0.75" bottom="0.75" header="0.3" footer="0.3"/>
  <pageSetup paperSize="5" scale="80" orientation="portrait" cellComments="asDisplayed" r:id="rId2"/>
  <ignoredErrors>
    <ignoredError sqref="A13:A53"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0"/>
  </sheetPr>
  <dimension ref="A1:X56"/>
  <sheetViews>
    <sheetView zoomScaleNormal="100" workbookViewId="0">
      <selection activeCell="A18" sqref="A18:B19"/>
    </sheetView>
  </sheetViews>
  <sheetFormatPr defaultColWidth="0" defaultRowHeight="15.5" zeroHeight="1"/>
  <cols>
    <col min="1" max="2" width="7" style="1208" customWidth="1"/>
    <col min="3" max="3" width="41.796875" style="1207" customWidth="1"/>
    <col min="4" max="4" width="30.796875" style="1207" customWidth="1"/>
    <col min="5" max="5" width="29.796875" style="1207" customWidth="1"/>
    <col min="6" max="6" width="21.796875" style="1207" customWidth="1"/>
    <col min="7" max="24" width="0" style="394" hidden="1" customWidth="1"/>
    <col min="25" max="16384" width="9.296875" style="394" hidden="1"/>
  </cols>
  <sheetData>
    <row r="1" spans="1:6" ht="13">
      <c r="A1" s="5380" t="s">
        <v>986</v>
      </c>
      <c r="B1" s="5380"/>
      <c r="C1" s="5380"/>
      <c r="D1" s="5380"/>
      <c r="E1" s="5380"/>
      <c r="F1" s="5380"/>
    </row>
    <row r="2" spans="1:6" ht="14">
      <c r="A2" s="622"/>
      <c r="B2" s="622"/>
      <c r="C2" s="622"/>
      <c r="D2" s="622"/>
      <c r="E2" s="1080" t="s">
        <v>1943</v>
      </c>
      <c r="F2" s="625"/>
    </row>
    <row r="3" spans="1:6" ht="14">
      <c r="A3" s="1730" t="str">
        <f>+Cover!A14</f>
        <v>Select Name of Insurer/ Financial Holding Company</v>
      </c>
      <c r="B3" s="402"/>
      <c r="C3" s="402"/>
      <c r="D3" s="402"/>
      <c r="E3" s="397"/>
      <c r="F3" s="395"/>
    </row>
    <row r="4" spans="1:6" ht="14">
      <c r="A4" s="1699" t="str">
        <f>+ToC!A3</f>
        <v>Insurer/Financial Holding Company</v>
      </c>
      <c r="B4" s="1176"/>
      <c r="C4" s="397"/>
      <c r="D4" s="397"/>
      <c r="E4" s="397"/>
      <c r="F4" s="395"/>
    </row>
    <row r="5" spans="1:6" ht="14">
      <c r="A5" s="1176"/>
      <c r="B5" s="1176"/>
      <c r="C5" s="397"/>
      <c r="D5" s="397"/>
      <c r="E5" s="397"/>
      <c r="F5" s="395"/>
    </row>
    <row r="6" spans="1:6">
      <c r="A6" s="504" t="str">
        <f>+ToC!A5</f>
        <v>General Insurers Annual Return</v>
      </c>
      <c r="B6" s="397"/>
      <c r="C6" s="397"/>
      <c r="D6" s="1036"/>
      <c r="E6" s="395"/>
      <c r="F6" s="395"/>
    </row>
    <row r="7" spans="1:6" ht="14">
      <c r="A7" s="504" t="str">
        <f>+ToC!A6</f>
        <v>For Year Ended:</v>
      </c>
      <c r="B7" s="1176"/>
      <c r="C7" s="397"/>
      <c r="D7" s="397"/>
      <c r="E7" s="397"/>
      <c r="F7" s="898">
        <f>+Cover!A22</f>
        <v>0</v>
      </c>
    </row>
    <row r="8" spans="1:6" ht="14">
      <c r="A8" s="396"/>
      <c r="B8" s="1176"/>
      <c r="C8" s="397"/>
      <c r="D8" s="397"/>
      <c r="E8" s="397"/>
      <c r="F8" s="1189"/>
    </row>
    <row r="9" spans="1:6" ht="14">
      <c r="A9" s="5430" t="s">
        <v>231</v>
      </c>
      <c r="B9" s="5430"/>
      <c r="C9" s="5430"/>
      <c r="D9" s="5430"/>
      <c r="E9" s="5430"/>
      <c r="F9" s="5430"/>
    </row>
    <row r="10" spans="1:6" ht="14">
      <c r="A10" s="1178"/>
      <c r="B10" s="1178"/>
      <c r="C10" s="1691"/>
      <c r="D10" s="1691"/>
      <c r="E10" s="1691"/>
      <c r="F10" s="397"/>
    </row>
    <row r="11" spans="1:6" ht="14">
      <c r="A11" s="5257" t="s">
        <v>1201</v>
      </c>
      <c r="B11" s="5257"/>
      <c r="C11" s="5257"/>
      <c r="D11" s="5257"/>
      <c r="E11" s="5257"/>
      <c r="F11" s="5257"/>
    </row>
    <row r="12" spans="1:6" ht="14">
      <c r="A12" s="1121"/>
      <c r="B12" s="1121"/>
      <c r="C12" s="623"/>
      <c r="D12" s="623"/>
      <c r="E12" s="623"/>
      <c r="F12" s="397"/>
    </row>
    <row r="13" spans="1:6" ht="14">
      <c r="A13" s="1149" t="s">
        <v>205</v>
      </c>
      <c r="B13" s="5256" t="s">
        <v>297</v>
      </c>
      <c r="C13" s="5451"/>
      <c r="D13" s="5451"/>
      <c r="E13" s="5451"/>
      <c r="F13" s="5451"/>
    </row>
    <row r="14" spans="1:6" ht="14">
      <c r="A14" s="1121"/>
      <c r="B14" s="1121"/>
      <c r="C14" s="623"/>
      <c r="D14" s="623"/>
      <c r="E14" s="623"/>
      <c r="F14" s="397"/>
    </row>
    <row r="15" spans="1:6" ht="14">
      <c r="A15" s="1190" t="s">
        <v>298</v>
      </c>
      <c r="B15" s="5381" t="s">
        <v>299</v>
      </c>
      <c r="C15" s="5451"/>
      <c r="D15" s="5451"/>
      <c r="E15" s="5451"/>
      <c r="F15" s="5451"/>
    </row>
    <row r="16" spans="1:6" ht="14">
      <c r="A16" s="1122"/>
      <c r="B16" s="1122"/>
      <c r="C16" s="627"/>
      <c r="D16" s="402"/>
      <c r="E16" s="402"/>
      <c r="F16" s="397"/>
    </row>
    <row r="17" spans="1:7" ht="42">
      <c r="A17" s="1122"/>
      <c r="B17" s="1191" t="s">
        <v>288</v>
      </c>
      <c r="C17" s="1192" t="s">
        <v>300</v>
      </c>
      <c r="D17" s="1193" t="s">
        <v>301</v>
      </c>
      <c r="E17" s="1194" t="s">
        <v>302</v>
      </c>
      <c r="F17" s="1152" t="str">
        <f>"Annual charges for services for the year"&amp;YEAR($F$7)</f>
        <v>Annual charges for services for the year1900</v>
      </c>
      <c r="G17" s="554" t="s">
        <v>842</v>
      </c>
    </row>
    <row r="18" spans="1:7" ht="14">
      <c r="A18" s="1122"/>
      <c r="B18" s="507"/>
      <c r="C18" s="1195"/>
      <c r="D18" s="1196"/>
      <c r="E18" s="1197"/>
      <c r="F18" s="1155" t="s">
        <v>934</v>
      </c>
      <c r="G18" s="554" t="s">
        <v>843</v>
      </c>
    </row>
    <row r="19" spans="1:7" ht="14">
      <c r="A19" s="1122"/>
      <c r="B19" s="1198">
        <v>1</v>
      </c>
      <c r="C19" s="424"/>
      <c r="D19" s="425"/>
      <c r="E19" s="426"/>
      <c r="F19" s="3943"/>
      <c r="G19" s="554"/>
    </row>
    <row r="20" spans="1:7" ht="14">
      <c r="A20" s="1122"/>
      <c r="B20" s="1185">
        <v>2</v>
      </c>
      <c r="C20" s="424"/>
      <c r="D20" s="425"/>
      <c r="E20" s="426"/>
      <c r="F20" s="3943"/>
    </row>
    <row r="21" spans="1:7" ht="14">
      <c r="A21" s="1122"/>
      <c r="B21" s="1137">
        <v>3</v>
      </c>
      <c r="C21" s="424"/>
      <c r="D21" s="425"/>
      <c r="E21" s="426"/>
      <c r="F21" s="3943"/>
    </row>
    <row r="22" spans="1:7" ht="14">
      <c r="A22" s="1122"/>
      <c r="B22" s="1185">
        <v>4</v>
      </c>
      <c r="C22" s="424"/>
      <c r="D22" s="425"/>
      <c r="E22" s="426"/>
      <c r="F22" s="3943"/>
    </row>
    <row r="23" spans="1:7" ht="14">
      <c r="A23" s="1122"/>
      <c r="B23" s="1137">
        <v>5</v>
      </c>
      <c r="C23" s="424"/>
      <c r="D23" s="425"/>
      <c r="E23" s="426"/>
      <c r="F23" s="3943"/>
    </row>
    <row r="24" spans="1:7" ht="14">
      <c r="A24" s="1122"/>
      <c r="B24" s="1185">
        <v>6</v>
      </c>
      <c r="C24" s="424"/>
      <c r="D24" s="425"/>
      <c r="E24" s="426"/>
      <c r="F24" s="3943"/>
    </row>
    <row r="25" spans="1:7" ht="14">
      <c r="A25" s="1122"/>
      <c r="B25" s="1137">
        <v>7</v>
      </c>
      <c r="C25" s="424"/>
      <c r="D25" s="425"/>
      <c r="E25" s="426"/>
      <c r="F25" s="3943"/>
    </row>
    <row r="26" spans="1:7" ht="14">
      <c r="A26" s="1122"/>
      <c r="B26" s="1185">
        <v>8</v>
      </c>
      <c r="C26" s="424"/>
      <c r="D26" s="425"/>
      <c r="E26" s="426"/>
      <c r="F26" s="3943"/>
    </row>
    <row r="27" spans="1:7" ht="14">
      <c r="A27" s="1122"/>
      <c r="B27" s="1137">
        <v>9</v>
      </c>
      <c r="C27" s="424"/>
      <c r="D27" s="425"/>
      <c r="E27" s="426"/>
      <c r="F27" s="3943"/>
    </row>
    <row r="28" spans="1:7" ht="14">
      <c r="A28" s="1122"/>
      <c r="B28" s="1185">
        <v>10</v>
      </c>
      <c r="C28" s="424"/>
      <c r="D28" s="425"/>
      <c r="E28" s="426"/>
      <c r="F28" s="3943"/>
    </row>
    <row r="29" spans="1:7" ht="14">
      <c r="A29" s="1122"/>
      <c r="B29" s="1122"/>
      <c r="C29" s="1199"/>
      <c r="D29" s="499"/>
      <c r="E29" s="499"/>
      <c r="F29" s="397"/>
    </row>
    <row r="30" spans="1:7" ht="14">
      <c r="A30" s="1122"/>
      <c r="B30" s="1122"/>
      <c r="C30" s="1200"/>
      <c r="D30" s="499"/>
      <c r="E30" s="499"/>
      <c r="F30" s="397"/>
    </row>
    <row r="31" spans="1:7" ht="14">
      <c r="A31" s="1122"/>
      <c r="B31" s="1122"/>
      <c r="C31" s="397"/>
      <c r="D31" s="1201"/>
      <c r="E31" s="402"/>
      <c r="F31" s="586"/>
    </row>
    <row r="32" spans="1:7" ht="32.25" customHeight="1">
      <c r="A32" s="1150" t="s">
        <v>303</v>
      </c>
      <c r="B32" s="5413" t="s">
        <v>304</v>
      </c>
      <c r="C32" s="5456"/>
      <c r="D32" s="5456"/>
      <c r="E32" s="5456"/>
      <c r="F32" s="5456"/>
    </row>
    <row r="33" spans="1:24" ht="14">
      <c r="A33" s="1122"/>
      <c r="B33" s="1122"/>
      <c r="C33" s="627"/>
      <c r="D33" s="578"/>
      <c r="E33" s="578"/>
      <c r="F33" s="397"/>
    </row>
    <row r="34" spans="1:24" ht="14">
      <c r="A34" s="1122"/>
      <c r="B34" s="1122"/>
      <c r="C34" s="627" t="s">
        <v>305</v>
      </c>
      <c r="D34" s="1201" t="s">
        <v>933</v>
      </c>
      <c r="E34" s="998"/>
      <c r="F34" s="578"/>
    </row>
    <row r="35" spans="1:24" ht="14">
      <c r="A35" s="1122"/>
      <c r="B35" s="1122"/>
      <c r="C35" s="627" t="s">
        <v>306</v>
      </c>
      <c r="D35" s="1201" t="s">
        <v>933</v>
      </c>
      <c r="E35" s="931"/>
      <c r="F35" s="578"/>
      <c r="X35" s="394" t="s">
        <v>917</v>
      </c>
    </row>
    <row r="36" spans="1:24" ht="14">
      <c r="A36" s="1122"/>
      <c r="B36" s="1122"/>
      <c r="C36" s="627"/>
      <c r="D36" s="1201"/>
      <c r="E36" s="578"/>
      <c r="F36" s="578"/>
      <c r="X36" s="394" t="s">
        <v>915</v>
      </c>
    </row>
    <row r="37" spans="1:24" ht="14">
      <c r="A37" s="1122"/>
      <c r="B37" s="1122"/>
      <c r="C37" s="624"/>
      <c r="D37" s="397"/>
      <c r="E37" s="397"/>
      <c r="F37" s="397"/>
      <c r="X37" s="394" t="s">
        <v>916</v>
      </c>
    </row>
    <row r="38" spans="1:24" ht="48" customHeight="1">
      <c r="A38" s="1150" t="s">
        <v>307</v>
      </c>
      <c r="B38" s="5402" t="s">
        <v>308</v>
      </c>
      <c r="C38" s="5451"/>
      <c r="D38" s="5451"/>
      <c r="E38" s="5451"/>
      <c r="F38" s="3694" t="s">
        <v>917</v>
      </c>
    </row>
    <row r="39" spans="1:24" ht="14">
      <c r="A39" s="1122"/>
      <c r="B39" s="1122"/>
      <c r="C39" s="627"/>
      <c r="D39" s="397"/>
      <c r="E39" s="397"/>
      <c r="F39" s="397"/>
    </row>
    <row r="40" spans="1:24" ht="14">
      <c r="A40" s="1122"/>
      <c r="B40" s="1122"/>
      <c r="C40" s="627"/>
      <c r="D40" s="1148"/>
      <c r="E40" s="395"/>
      <c r="F40" s="397"/>
    </row>
    <row r="41" spans="1:24" ht="14">
      <c r="A41" s="1122"/>
      <c r="B41" s="1122"/>
      <c r="C41" s="496"/>
      <c r="D41" s="397"/>
      <c r="E41" s="397"/>
      <c r="F41" s="397"/>
    </row>
    <row r="42" spans="1:24" ht="14">
      <c r="A42" s="1122"/>
      <c r="B42" s="1122"/>
      <c r="C42" s="5381" t="s">
        <v>309</v>
      </c>
      <c r="D42" s="5381"/>
      <c r="E42" s="578"/>
      <c r="F42" s="397"/>
    </row>
    <row r="43" spans="1:24" ht="150" customHeight="1">
      <c r="A43" s="397"/>
      <c r="B43" s="5457"/>
      <c r="C43" s="5458"/>
      <c r="D43" s="5458"/>
      <c r="E43" s="5459"/>
      <c r="F43" s="397"/>
    </row>
    <row r="44" spans="1:24" ht="14">
      <c r="A44" s="1122"/>
      <c r="B44" s="1122"/>
      <c r="C44" s="178"/>
      <c r="D44" s="578"/>
      <c r="E44" s="578"/>
      <c r="F44" s="397"/>
    </row>
    <row r="45" spans="1:24" ht="14">
      <c r="A45" s="1122"/>
      <c r="B45" s="1122"/>
      <c r="C45" s="178"/>
      <c r="D45" s="578"/>
      <c r="E45" s="578"/>
      <c r="F45" s="397"/>
    </row>
    <row r="46" spans="1:24" ht="37.5" customHeight="1">
      <c r="A46" s="1150" t="s">
        <v>854</v>
      </c>
      <c r="B46" s="5452" t="s">
        <v>1832</v>
      </c>
      <c r="C46" s="5452"/>
      <c r="D46" s="5452"/>
      <c r="E46" s="5452"/>
      <c r="F46" s="397"/>
    </row>
    <row r="47" spans="1:24" ht="150" customHeight="1">
      <c r="A47" s="1150"/>
      <c r="B47" s="5453"/>
      <c r="C47" s="5454"/>
      <c r="D47" s="5454"/>
      <c r="E47" s="5455"/>
      <c r="F47" s="397"/>
    </row>
    <row r="48" spans="1:24" ht="14">
      <c r="A48" s="1122"/>
      <c r="B48" s="1122"/>
      <c r="C48" s="178"/>
      <c r="D48" s="578"/>
      <c r="E48" s="578"/>
      <c r="F48" s="397"/>
    </row>
    <row r="49" spans="1:6" ht="14">
      <c r="A49" s="1122"/>
      <c r="B49" s="1122"/>
      <c r="C49" s="178"/>
      <c r="D49" s="578"/>
      <c r="E49" s="578"/>
      <c r="F49" s="407" t="str">
        <f>+ToC!E96</f>
        <v xml:space="preserve">GENERAL Annual Return </v>
      </c>
    </row>
    <row r="50" spans="1:6" ht="14">
      <c r="A50" s="1122"/>
      <c r="B50" s="1122"/>
      <c r="C50" s="178"/>
      <c r="D50" s="578"/>
      <c r="E50" s="578"/>
      <c r="F50" s="407" t="s">
        <v>1860</v>
      </c>
    </row>
    <row r="51" spans="1:6" ht="14" hidden="1">
      <c r="A51" s="1202"/>
      <c r="B51" s="1202"/>
      <c r="C51" s="770"/>
      <c r="D51" s="521"/>
      <c r="E51" s="521"/>
      <c r="F51" s="399"/>
    </row>
    <row r="52" spans="1:6" ht="14" hidden="1">
      <c r="A52" s="1203"/>
      <c r="B52" s="1203"/>
      <c r="C52" s="1204"/>
      <c r="D52" s="1205"/>
      <c r="E52" s="1205"/>
      <c r="F52" s="408"/>
    </row>
    <row r="53" spans="1:6" ht="14" hidden="1">
      <c r="A53" s="1203"/>
      <c r="B53" s="1203"/>
      <c r="C53" s="1204"/>
      <c r="D53" s="1205"/>
      <c r="E53" s="1205"/>
      <c r="F53" s="408"/>
    </row>
    <row r="54" spans="1:6" ht="14" hidden="1">
      <c r="A54" s="1203"/>
      <c r="B54" s="1203"/>
      <c r="C54" s="1206"/>
      <c r="D54" s="517"/>
      <c r="E54" s="408"/>
      <c r="F54" s="408"/>
    </row>
    <row r="55" spans="1:6" hidden="1">
      <c r="A55" s="1203"/>
      <c r="B55" s="1203"/>
      <c r="C55" s="408"/>
      <c r="D55" s="408"/>
      <c r="E55" s="408"/>
    </row>
    <row r="56" spans="1:6" hidden="1">
      <c r="A56" s="1203"/>
      <c r="B56" s="1203"/>
      <c r="C56" s="408"/>
      <c r="D56" s="408"/>
      <c r="E56" s="408"/>
    </row>
  </sheetData>
  <sheetProtection password="C3AA" sheet="1" objects="1" scenarios="1"/>
  <customSheetViews>
    <customSheetView guid="{54084986-DBD9-467D-BB87-84DFF604BE53}" showPageBreaks="1" printArea="1">
      <selection activeCell="A4" sqref="A4"/>
      <pageMargins left="0.7" right="0.7" top="0.75" bottom="0.75" header="0.3" footer="0.3"/>
      <pageSetup paperSize="5" scale="69" orientation="portrait" r:id="rId1"/>
    </customSheetView>
  </customSheetViews>
  <mergeCells count="11">
    <mergeCell ref="B46:E46"/>
    <mergeCell ref="B47:E47"/>
    <mergeCell ref="B32:F32"/>
    <mergeCell ref="B38:E38"/>
    <mergeCell ref="C42:D42"/>
    <mergeCell ref="B43:E43"/>
    <mergeCell ref="A1:F1"/>
    <mergeCell ref="A9:F9"/>
    <mergeCell ref="A11:F11"/>
    <mergeCell ref="B13:F13"/>
    <mergeCell ref="B15:F15"/>
  </mergeCells>
  <dataValidations count="1">
    <dataValidation type="list" allowBlank="1" showInputMessage="1" showErrorMessage="1" sqref="F38">
      <formula1>$X$35:$X$37</formula1>
    </dataValidation>
  </dataValidations>
  <hyperlinks>
    <hyperlink ref="A1:F1" location="ToC!A1" display="10.23"/>
  </hyperlinks>
  <pageMargins left="0.7" right="0.7" top="0.75" bottom="0.75" header="0.3" footer="0.3"/>
  <pageSetup paperSize="5" scale="6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sheetPr>
  <dimension ref="A1:E112"/>
  <sheetViews>
    <sheetView topLeftCell="A50" zoomScaleNormal="100" workbookViewId="0">
      <selection activeCell="E111" sqref="E111"/>
    </sheetView>
  </sheetViews>
  <sheetFormatPr defaultColWidth="0" defaultRowHeight="13" zeroHeight="1"/>
  <cols>
    <col min="1" max="1" width="9.296875" style="79" customWidth="1"/>
    <col min="2" max="2" width="96.19921875" style="79" customWidth="1"/>
    <col min="3" max="3" width="13.19921875" style="79" customWidth="1"/>
    <col min="4" max="4" width="10.5" style="79" customWidth="1"/>
    <col min="5" max="5" width="13" style="79" customWidth="1"/>
    <col min="6" max="13" width="9.296875" style="79" hidden="1" customWidth="1"/>
    <col min="14" max="16384" width="9.296875" style="79" hidden="1"/>
  </cols>
  <sheetData>
    <row r="1" spans="1:5" s="14" customFormat="1" ht="14">
      <c r="A1" s="94"/>
      <c r="B1" s="388"/>
      <c r="C1" s="101"/>
      <c r="D1" s="388"/>
      <c r="E1" s="94"/>
    </row>
    <row r="2" spans="1:5" s="14" customFormat="1" ht="14">
      <c r="A2" s="1702" t="str">
        <f>+Cover!A14</f>
        <v>Select Name of Insurer/ Financial Holding Company</v>
      </c>
      <c r="B2" s="1703"/>
      <c r="C2" s="94"/>
      <c r="D2" s="94"/>
      <c r="E2" s="94"/>
    </row>
    <row r="3" spans="1:5" s="14" customFormat="1" ht="14">
      <c r="A3" s="109" t="s">
        <v>5</v>
      </c>
      <c r="B3" s="1554"/>
      <c r="C3" s="94"/>
      <c r="D3" s="94"/>
      <c r="E3" s="94"/>
    </row>
    <row r="4" spans="1:5" s="14" customFormat="1" ht="14">
      <c r="A4" s="109"/>
      <c r="B4" s="390"/>
      <c r="C4" s="94"/>
      <c r="D4" s="94"/>
      <c r="E4" s="94"/>
    </row>
    <row r="5" spans="1:5" s="14" customFormat="1" ht="14">
      <c r="A5" s="388" t="s">
        <v>6</v>
      </c>
      <c r="B5" s="390"/>
      <c r="C5" s="94"/>
      <c r="D5" s="94"/>
      <c r="E5" s="94"/>
    </row>
    <row r="6" spans="1:5" s="14" customFormat="1" ht="14">
      <c r="A6" s="5246" t="s">
        <v>7</v>
      </c>
      <c r="B6" s="5246"/>
      <c r="C6" s="139">
        <f>+Cover!A22</f>
        <v>0</v>
      </c>
      <c r="D6" s="94"/>
      <c r="E6" s="94"/>
    </row>
    <row r="7" spans="1:5" s="14" customFormat="1" ht="14">
      <c r="A7" s="109"/>
      <c r="B7" s="390"/>
      <c r="C7" s="94"/>
      <c r="D7" s="94"/>
      <c r="E7" s="94"/>
    </row>
    <row r="8" spans="1:5" s="14" customFormat="1" ht="14">
      <c r="A8" s="5242" t="s">
        <v>8</v>
      </c>
      <c r="B8" s="5243"/>
      <c r="C8" s="5243"/>
      <c r="D8" s="5243"/>
      <c r="E8" s="94"/>
    </row>
    <row r="9" spans="1:5" s="14" customFormat="1" ht="14.5" thickBot="1">
      <c r="A9" s="94"/>
      <c r="B9" s="94"/>
      <c r="C9" s="94"/>
      <c r="D9" s="94"/>
      <c r="E9" s="94"/>
    </row>
    <row r="10" spans="1:5" s="14" customFormat="1" ht="14.5" thickTop="1">
      <c r="A10" s="140"/>
      <c r="B10" s="141"/>
      <c r="C10" s="142"/>
      <c r="D10" s="5244" t="s">
        <v>9</v>
      </c>
      <c r="E10" s="5245"/>
    </row>
    <row r="11" spans="1:5" s="14" customFormat="1" ht="56.25" customHeight="1">
      <c r="A11" s="143"/>
      <c r="B11" s="2348"/>
      <c r="C11" s="2352" t="s">
        <v>10</v>
      </c>
      <c r="D11" s="145" t="s">
        <v>11</v>
      </c>
      <c r="E11" s="146" t="s">
        <v>12</v>
      </c>
    </row>
    <row r="12" spans="1:5" s="14" customFormat="1" ht="14">
      <c r="A12" s="299" t="s">
        <v>2171</v>
      </c>
      <c r="B12" s="1701"/>
      <c r="C12" s="2353"/>
      <c r="D12" s="147"/>
      <c r="E12" s="148"/>
    </row>
    <row r="13" spans="1:5" s="14" customFormat="1" ht="14">
      <c r="A13" s="163"/>
      <c r="B13" s="3922" t="s">
        <v>2168</v>
      </c>
      <c r="C13" s="2329"/>
      <c r="D13" s="149" t="s">
        <v>13</v>
      </c>
      <c r="E13" s="150" t="s">
        <v>13</v>
      </c>
    </row>
    <row r="14" spans="1:5" s="14" customFormat="1" ht="14">
      <c r="A14" s="169"/>
      <c r="B14" s="2330" t="s">
        <v>2169</v>
      </c>
      <c r="C14" s="232"/>
      <c r="D14" s="145">
        <v>10.01</v>
      </c>
      <c r="E14" s="151">
        <v>10.01</v>
      </c>
    </row>
    <row r="15" spans="1:5" s="14" customFormat="1" ht="14">
      <c r="A15" s="169"/>
      <c r="B15" s="2330" t="s">
        <v>2172</v>
      </c>
      <c r="C15" s="2328"/>
      <c r="D15" s="180">
        <v>10.02</v>
      </c>
      <c r="E15" s="151">
        <v>10.02</v>
      </c>
    </row>
    <row r="16" spans="1:5" s="14" customFormat="1" ht="14">
      <c r="A16" s="160"/>
      <c r="B16" s="2330" t="s">
        <v>2173</v>
      </c>
      <c r="C16" s="2334"/>
      <c r="D16" s="168" t="s">
        <v>1198</v>
      </c>
      <c r="E16" s="1716"/>
    </row>
    <row r="17" spans="1:5" s="2339" customFormat="1" ht="14">
      <c r="A17" s="160"/>
      <c r="B17" s="3923" t="s">
        <v>2174</v>
      </c>
      <c r="C17" s="2337"/>
      <c r="D17" s="180">
        <v>10.039999999999999</v>
      </c>
      <c r="E17" s="2338"/>
    </row>
    <row r="18" spans="1:5" s="2012" customFormat="1" ht="14">
      <c r="A18" s="160"/>
      <c r="B18" s="2330" t="s">
        <v>2160</v>
      </c>
      <c r="C18" s="2334"/>
      <c r="D18" s="168" t="s">
        <v>1509</v>
      </c>
      <c r="E18" s="2340"/>
    </row>
    <row r="19" spans="1:5" s="14" customFormat="1" ht="15" customHeight="1">
      <c r="A19" s="169"/>
      <c r="B19" s="2330" t="s">
        <v>932</v>
      </c>
      <c r="C19" s="232"/>
      <c r="D19" s="180">
        <v>10.06</v>
      </c>
      <c r="E19" s="151">
        <v>10.06</v>
      </c>
    </row>
    <row r="20" spans="1:5" s="14" customFormat="1" ht="15" customHeight="1">
      <c r="A20" s="159"/>
      <c r="B20" s="1717"/>
      <c r="C20" s="1790"/>
      <c r="D20" s="147"/>
      <c r="E20" s="2336"/>
    </row>
    <row r="21" spans="1:5" s="14" customFormat="1" ht="14">
      <c r="A21" s="2332" t="s">
        <v>14</v>
      </c>
      <c r="B21" s="2333"/>
      <c r="C21" s="232"/>
      <c r="D21" s="144"/>
      <c r="E21" s="195"/>
    </row>
    <row r="22" spans="1:5" s="14" customFormat="1" ht="14">
      <c r="A22" s="160"/>
      <c r="B22" s="3925" t="s">
        <v>15</v>
      </c>
      <c r="C22" s="2329"/>
      <c r="D22" s="149" t="s">
        <v>1508</v>
      </c>
      <c r="E22" s="150" t="s">
        <v>1508</v>
      </c>
    </row>
    <row r="23" spans="1:5" s="14" customFormat="1" ht="14">
      <c r="A23" s="160"/>
      <c r="B23" s="3924" t="s">
        <v>16</v>
      </c>
      <c r="C23" s="2329"/>
      <c r="D23" s="149" t="s">
        <v>1507</v>
      </c>
      <c r="E23" s="153" t="s">
        <v>1507</v>
      </c>
    </row>
    <row r="24" spans="1:5" s="14" customFormat="1" ht="14">
      <c r="A24" s="160"/>
      <c r="B24" s="2330" t="s">
        <v>2177</v>
      </c>
      <c r="C24" s="2329"/>
      <c r="D24" s="149" t="s">
        <v>17</v>
      </c>
      <c r="E24" s="150" t="s">
        <v>17</v>
      </c>
    </row>
    <row r="25" spans="1:5" s="14" customFormat="1" ht="14">
      <c r="A25" s="160"/>
      <c r="B25" s="2330" t="s">
        <v>2053</v>
      </c>
      <c r="C25" s="2329"/>
      <c r="D25" s="149"/>
      <c r="E25" s="150">
        <v>10.119999999999999</v>
      </c>
    </row>
    <row r="26" spans="1:5" s="14" customFormat="1" ht="14">
      <c r="A26" s="160"/>
      <c r="B26" s="2330" t="s">
        <v>974</v>
      </c>
      <c r="C26" s="2329"/>
      <c r="D26" s="149" t="s">
        <v>989</v>
      </c>
      <c r="E26" s="152" t="s">
        <v>989</v>
      </c>
    </row>
    <row r="27" spans="1:5" s="14" customFormat="1" ht="14">
      <c r="A27" s="160"/>
      <c r="B27" s="2330" t="s">
        <v>1542</v>
      </c>
      <c r="C27" s="2334"/>
      <c r="D27" s="168" t="s">
        <v>1541</v>
      </c>
      <c r="E27" s="1747"/>
    </row>
    <row r="28" spans="1:5" s="14" customFormat="1" ht="14">
      <c r="A28" s="160"/>
      <c r="B28" s="2330" t="s">
        <v>21</v>
      </c>
      <c r="C28" s="2329"/>
      <c r="D28" s="149" t="s">
        <v>230</v>
      </c>
      <c r="E28" s="234" t="s">
        <v>230</v>
      </c>
    </row>
    <row r="29" spans="1:5" s="14" customFormat="1" ht="14">
      <c r="A29" s="160"/>
      <c r="B29" s="2330" t="s">
        <v>19</v>
      </c>
      <c r="C29" s="2329"/>
      <c r="D29" s="154" t="s">
        <v>259</v>
      </c>
      <c r="E29" s="235" t="s">
        <v>259</v>
      </c>
    </row>
    <row r="30" spans="1:5" s="14" customFormat="1" ht="14">
      <c r="A30" s="160"/>
      <c r="B30" s="2330" t="s">
        <v>22</v>
      </c>
      <c r="C30" s="2329"/>
      <c r="D30" s="155" t="s">
        <v>280</v>
      </c>
      <c r="E30" s="234" t="s">
        <v>280</v>
      </c>
    </row>
    <row r="31" spans="1:5" s="14" customFormat="1" ht="14">
      <c r="A31" s="160"/>
      <c r="B31" s="2330" t="s">
        <v>2178</v>
      </c>
      <c r="C31" s="2335"/>
      <c r="D31" s="214" t="s">
        <v>1207</v>
      </c>
      <c r="E31" s="157"/>
    </row>
    <row r="32" spans="1:5" s="14" customFormat="1" ht="14">
      <c r="A32" s="160"/>
      <c r="B32" s="2330" t="s">
        <v>2179</v>
      </c>
      <c r="C32" s="2329"/>
      <c r="D32" s="149" t="s">
        <v>20</v>
      </c>
      <c r="E32" s="234" t="s">
        <v>20</v>
      </c>
    </row>
    <row r="33" spans="1:5" s="14" customFormat="1" ht="14">
      <c r="A33" s="160"/>
      <c r="B33" s="2330" t="s">
        <v>2185</v>
      </c>
      <c r="C33" s="2329"/>
      <c r="D33" s="233" t="s">
        <v>1014</v>
      </c>
      <c r="E33" s="234" t="s">
        <v>1014</v>
      </c>
    </row>
    <row r="34" spans="1:5" s="14" customFormat="1" ht="14">
      <c r="A34" s="156"/>
      <c r="B34" s="105"/>
      <c r="C34" s="1790"/>
      <c r="D34" s="147"/>
      <c r="E34" s="157"/>
    </row>
    <row r="35" spans="1:5" s="14" customFormat="1" ht="14">
      <c r="A35" s="158" t="s">
        <v>23</v>
      </c>
      <c r="B35" s="105"/>
      <c r="C35" s="1790"/>
      <c r="D35" s="147"/>
      <c r="E35" s="157"/>
    </row>
    <row r="36" spans="1:5" s="14" customFormat="1" ht="14">
      <c r="A36" s="158"/>
      <c r="B36" s="105"/>
      <c r="C36" s="1790"/>
      <c r="D36" s="147"/>
      <c r="E36" s="157"/>
    </row>
    <row r="37" spans="1:5" s="14" customFormat="1" ht="14">
      <c r="A37" s="159" t="s">
        <v>24</v>
      </c>
      <c r="B37" s="105"/>
      <c r="C37" s="1790"/>
      <c r="D37" s="147"/>
      <c r="E37" s="157"/>
    </row>
    <row r="38" spans="1:5" s="14" customFormat="1" ht="14">
      <c r="A38" s="160"/>
      <c r="B38" s="2330" t="s">
        <v>25</v>
      </c>
      <c r="C38" s="2329"/>
      <c r="D38" s="161" t="s">
        <v>26</v>
      </c>
      <c r="E38" s="162" t="s">
        <v>26</v>
      </c>
    </row>
    <row r="39" spans="1:5" s="14" customFormat="1" ht="14">
      <c r="A39" s="160"/>
      <c r="B39" s="2330" t="s">
        <v>2187</v>
      </c>
      <c r="C39" s="2329"/>
      <c r="D39" s="149" t="s">
        <v>30</v>
      </c>
      <c r="E39" s="153" t="s">
        <v>30</v>
      </c>
    </row>
    <row r="40" spans="1:5" s="14" customFormat="1" ht="14">
      <c r="A40" s="160"/>
      <c r="B40" s="2330" t="s">
        <v>27</v>
      </c>
      <c r="C40" s="2329"/>
      <c r="D40" s="161" t="s">
        <v>983</v>
      </c>
      <c r="E40" s="162" t="s">
        <v>983</v>
      </c>
    </row>
    <row r="41" spans="1:5" s="14" customFormat="1" ht="14">
      <c r="A41" s="160"/>
      <c r="B41" s="2330" t="s">
        <v>2192</v>
      </c>
      <c r="C41" s="2329"/>
      <c r="D41" s="161" t="s">
        <v>1204</v>
      </c>
      <c r="E41" s="162" t="s">
        <v>1204</v>
      </c>
    </row>
    <row r="42" spans="1:5" s="14" customFormat="1" ht="14">
      <c r="A42" s="160"/>
      <c r="B42" s="2330" t="s">
        <v>29</v>
      </c>
      <c r="C42" s="2329"/>
      <c r="D42" s="149" t="s">
        <v>1206</v>
      </c>
      <c r="E42" s="150" t="s">
        <v>1206</v>
      </c>
    </row>
    <row r="43" spans="1:5" s="14" customFormat="1" ht="14">
      <c r="A43" s="163"/>
      <c r="B43" s="105"/>
      <c r="C43" s="1790"/>
      <c r="D43" s="164"/>
      <c r="E43" s="157"/>
    </row>
    <row r="44" spans="1:5" s="14" customFormat="1" ht="14">
      <c r="A44" s="159" t="s">
        <v>31</v>
      </c>
      <c r="B44" s="105"/>
      <c r="C44" s="1790"/>
      <c r="D44" s="147"/>
      <c r="E44" s="157"/>
    </row>
    <row r="45" spans="1:5" s="14" customFormat="1" ht="14">
      <c r="A45" s="160"/>
      <c r="B45" s="2330" t="s">
        <v>2194</v>
      </c>
      <c r="C45" s="2329"/>
      <c r="D45" s="161" t="s">
        <v>32</v>
      </c>
      <c r="E45" s="162" t="s">
        <v>32</v>
      </c>
    </row>
    <row r="46" spans="1:5" s="14" customFormat="1" ht="14">
      <c r="A46" s="160"/>
      <c r="B46" s="2330" t="s">
        <v>1161</v>
      </c>
      <c r="C46" s="2329"/>
      <c r="D46" s="161" t="s">
        <v>33</v>
      </c>
      <c r="E46" s="162" t="s">
        <v>33</v>
      </c>
    </row>
    <row r="47" spans="1:5" s="14" customFormat="1" ht="14">
      <c r="A47" s="163"/>
      <c r="B47" s="389"/>
      <c r="C47" s="1790"/>
      <c r="D47" s="165"/>
      <c r="E47" s="157"/>
    </row>
    <row r="48" spans="1:5" s="14" customFormat="1" ht="14">
      <c r="A48" s="158" t="s">
        <v>34</v>
      </c>
      <c r="B48" s="105"/>
      <c r="C48" s="1790"/>
      <c r="D48" s="165"/>
      <c r="E48" s="157"/>
    </row>
    <row r="49" spans="1:5" s="14" customFormat="1" ht="14">
      <c r="A49" s="163"/>
      <c r="B49" s="389"/>
      <c r="C49" s="1790"/>
      <c r="D49" s="165"/>
      <c r="E49" s="157"/>
    </row>
    <row r="50" spans="1:5" s="14" customFormat="1" ht="14">
      <c r="A50" s="159" t="s">
        <v>24</v>
      </c>
      <c r="B50" s="105"/>
      <c r="C50" s="977"/>
      <c r="D50" s="164"/>
      <c r="E50" s="157"/>
    </row>
    <row r="51" spans="1:5" s="14" customFormat="1" ht="14">
      <c r="A51" s="160"/>
      <c r="B51" s="2330" t="s">
        <v>2199</v>
      </c>
      <c r="C51" s="2329"/>
      <c r="D51" s="166" t="s">
        <v>35</v>
      </c>
      <c r="E51" s="157"/>
    </row>
    <row r="52" spans="1:5" s="14" customFormat="1" ht="14">
      <c r="A52" s="160"/>
      <c r="B52" s="2330" t="s">
        <v>2201</v>
      </c>
      <c r="C52" s="2329"/>
      <c r="D52" s="166" t="s">
        <v>36</v>
      </c>
      <c r="E52" s="157"/>
    </row>
    <row r="53" spans="1:5" s="14" customFormat="1" ht="14">
      <c r="A53" s="160"/>
      <c r="B53" s="2330" t="s">
        <v>2205</v>
      </c>
      <c r="C53" s="2329"/>
      <c r="D53" s="149" t="s">
        <v>37</v>
      </c>
      <c r="E53" s="157"/>
    </row>
    <row r="54" spans="1:5" s="14" customFormat="1" ht="14">
      <c r="A54" s="160"/>
      <c r="B54" s="3923" t="s">
        <v>2192</v>
      </c>
      <c r="C54" s="2329"/>
      <c r="D54" s="149" t="s">
        <v>38</v>
      </c>
      <c r="E54" s="157"/>
    </row>
    <row r="55" spans="1:5" s="14" customFormat="1" ht="14">
      <c r="A55" s="160"/>
      <c r="B55" s="2330" t="s">
        <v>39</v>
      </c>
      <c r="C55" s="2329"/>
      <c r="D55" s="161" t="s">
        <v>40</v>
      </c>
      <c r="E55" s="157"/>
    </row>
    <row r="56" spans="1:5" s="14" customFormat="1" ht="14">
      <c r="A56" s="160"/>
      <c r="B56" s="2330" t="s">
        <v>2210</v>
      </c>
      <c r="C56" s="2354"/>
      <c r="D56" s="161" t="s">
        <v>41</v>
      </c>
      <c r="E56" s="157"/>
    </row>
    <row r="57" spans="1:5" s="14" customFormat="1" ht="14">
      <c r="A57" s="163"/>
      <c r="B57" s="105"/>
      <c r="C57" s="977"/>
      <c r="D57" s="165"/>
      <c r="E57" s="157"/>
    </row>
    <row r="58" spans="1:5" s="14" customFormat="1" ht="14">
      <c r="A58" s="159" t="s">
        <v>1220</v>
      </c>
      <c r="B58" s="105"/>
      <c r="C58" s="977"/>
      <c r="D58" s="165"/>
      <c r="E58" s="978"/>
    </row>
    <row r="59" spans="1:5" s="14" customFormat="1" ht="14">
      <c r="A59" s="160"/>
      <c r="B59" s="2330" t="s">
        <v>2212</v>
      </c>
      <c r="C59" s="2354"/>
      <c r="D59" s="979" t="s">
        <v>1158</v>
      </c>
      <c r="E59" s="978"/>
    </row>
    <row r="60" spans="1:5" s="14" customFormat="1" ht="14">
      <c r="A60" s="160"/>
      <c r="B60" s="2330" t="s">
        <v>2214</v>
      </c>
      <c r="C60" s="2354"/>
      <c r="D60" s="979" t="s">
        <v>1160</v>
      </c>
      <c r="E60" s="978"/>
    </row>
    <row r="61" spans="1:5" s="14" customFormat="1" ht="14">
      <c r="A61" s="160"/>
      <c r="B61" s="2330" t="s">
        <v>1068</v>
      </c>
      <c r="C61" s="2329"/>
      <c r="D61" s="214" t="s">
        <v>1221</v>
      </c>
      <c r="E61" s="978"/>
    </row>
    <row r="62" spans="1:5" s="14" customFormat="1" ht="14">
      <c r="A62" s="163"/>
      <c r="B62" s="389"/>
      <c r="C62" s="1790"/>
      <c r="D62" s="165"/>
      <c r="E62" s="157"/>
    </row>
    <row r="63" spans="1:5" s="14" customFormat="1" ht="14">
      <c r="A63" s="159" t="s">
        <v>42</v>
      </c>
      <c r="B63" s="105"/>
      <c r="C63" s="977"/>
      <c r="D63" s="106"/>
      <c r="E63" s="157"/>
    </row>
    <row r="64" spans="1:5" s="14" customFormat="1" ht="14">
      <c r="A64" s="160"/>
      <c r="B64" s="3922" t="s">
        <v>43</v>
      </c>
      <c r="C64" s="2328"/>
      <c r="D64" s="149" t="s">
        <v>44</v>
      </c>
      <c r="E64" s="157"/>
    </row>
    <row r="65" spans="1:5" s="14" customFormat="1" ht="14">
      <c r="A65" s="160"/>
      <c r="B65" s="3926" t="s">
        <v>45</v>
      </c>
      <c r="C65" s="2329"/>
      <c r="D65" s="149" t="s">
        <v>1500</v>
      </c>
      <c r="E65" s="157"/>
    </row>
    <row r="66" spans="1:5" s="14" customFormat="1" ht="14">
      <c r="A66" s="160"/>
      <c r="B66" s="2330" t="s">
        <v>46</v>
      </c>
      <c r="C66" s="2329"/>
      <c r="D66" s="149" t="s">
        <v>1501</v>
      </c>
      <c r="E66" s="157"/>
    </row>
    <row r="67" spans="1:5" s="14" customFormat="1" ht="14">
      <c r="A67" s="160"/>
      <c r="B67" s="2330" t="s">
        <v>1502</v>
      </c>
      <c r="C67" s="2329"/>
      <c r="D67" s="2327" t="s">
        <v>1503</v>
      </c>
      <c r="E67" s="978"/>
    </row>
    <row r="68" spans="1:5" s="14" customFormat="1" ht="14">
      <c r="A68" s="160"/>
      <c r="B68" s="2330" t="s">
        <v>47</v>
      </c>
      <c r="C68" s="2329"/>
      <c r="D68" s="155" t="s">
        <v>1504</v>
      </c>
      <c r="E68" s="157"/>
    </row>
    <row r="69" spans="1:5" s="14" customFormat="1" ht="14">
      <c r="A69" s="160"/>
      <c r="B69" s="2330" t="s">
        <v>48</v>
      </c>
      <c r="C69" s="2329"/>
      <c r="D69" s="155" t="s">
        <v>1505</v>
      </c>
      <c r="E69" s="157"/>
    </row>
    <row r="70" spans="1:5" s="14" customFormat="1" ht="14">
      <c r="A70" s="160"/>
      <c r="B70" s="2330" t="s">
        <v>902</v>
      </c>
      <c r="C70" s="2329"/>
      <c r="D70" s="155" t="s">
        <v>1506</v>
      </c>
      <c r="E70" s="157"/>
    </row>
    <row r="71" spans="1:5" s="14" customFormat="1" ht="14">
      <c r="A71" s="163"/>
      <c r="B71" s="389"/>
      <c r="C71" s="1790"/>
      <c r="D71" s="165"/>
      <c r="E71" s="157"/>
    </row>
    <row r="72" spans="1:5" s="14" customFormat="1" ht="14">
      <c r="A72" s="167" t="s">
        <v>1209</v>
      </c>
      <c r="B72" s="105"/>
      <c r="C72" s="1790"/>
      <c r="D72" s="147"/>
      <c r="E72" s="157"/>
    </row>
    <row r="73" spans="1:5" s="14" customFormat="1" ht="14">
      <c r="A73" s="2331"/>
      <c r="B73" s="2330" t="s">
        <v>2224</v>
      </c>
      <c r="C73" s="2329"/>
      <c r="D73" s="149" t="s">
        <v>50</v>
      </c>
      <c r="E73" s="157"/>
    </row>
    <row r="74" spans="1:5" s="14" customFormat="1" ht="14">
      <c r="A74" s="169"/>
      <c r="B74" s="2330" t="s">
        <v>2225</v>
      </c>
      <c r="C74" s="2329"/>
      <c r="D74" s="149" t="s">
        <v>51</v>
      </c>
      <c r="E74" s="157"/>
    </row>
    <row r="75" spans="1:5" s="14" customFormat="1" ht="14">
      <c r="A75" s="160"/>
      <c r="B75" s="2330" t="s">
        <v>2226</v>
      </c>
      <c r="C75" s="2329"/>
      <c r="D75" s="149" t="s">
        <v>52</v>
      </c>
      <c r="E75" s="157"/>
    </row>
    <row r="76" spans="1:5" s="14" customFormat="1" ht="14">
      <c r="A76" s="160"/>
      <c r="B76" s="2330" t="s">
        <v>2230</v>
      </c>
      <c r="C76" s="2335"/>
      <c r="D76" s="149" t="s">
        <v>53</v>
      </c>
      <c r="E76" s="157"/>
    </row>
    <row r="77" spans="1:5" s="14" customFormat="1" ht="14">
      <c r="A77" s="160"/>
      <c r="B77" s="2330" t="s">
        <v>2231</v>
      </c>
      <c r="C77" s="2329"/>
      <c r="D77" s="149" t="s">
        <v>2227</v>
      </c>
      <c r="E77" s="157"/>
    </row>
    <row r="78" spans="1:5" s="14" customFormat="1" ht="14">
      <c r="A78" s="160"/>
      <c r="B78" s="2330" t="s">
        <v>2232</v>
      </c>
      <c r="C78" s="2329"/>
      <c r="D78" s="155" t="s">
        <v>1090</v>
      </c>
      <c r="E78" s="157"/>
    </row>
    <row r="79" spans="1:5" s="14" customFormat="1" ht="14">
      <c r="A79" s="2346"/>
      <c r="B79" s="2349"/>
      <c r="C79" s="2328"/>
      <c r="D79" s="2347"/>
      <c r="E79" s="157"/>
    </row>
    <row r="80" spans="1:5" s="14" customFormat="1" ht="14">
      <c r="A80" s="2345" t="s">
        <v>868</v>
      </c>
      <c r="B80" s="2350"/>
      <c r="C80" s="232"/>
      <c r="D80" s="166"/>
      <c r="E80" s="157"/>
    </row>
    <row r="81" spans="1:5" s="14" customFormat="1" ht="14">
      <c r="A81" s="169"/>
      <c r="B81" s="2330" t="s">
        <v>2234</v>
      </c>
      <c r="C81" s="2329"/>
      <c r="D81" s="149" t="s">
        <v>54</v>
      </c>
      <c r="E81" s="157"/>
    </row>
    <row r="82" spans="1:5" s="14" customFormat="1" ht="14">
      <c r="A82" s="169"/>
      <c r="B82" s="2330" t="s">
        <v>2235</v>
      </c>
      <c r="C82" s="2329"/>
      <c r="D82" s="149" t="s">
        <v>54</v>
      </c>
      <c r="E82" s="157"/>
    </row>
    <row r="83" spans="1:5" s="14" customFormat="1" ht="14">
      <c r="A83" s="160"/>
      <c r="B83" s="2330" t="s">
        <v>2236</v>
      </c>
      <c r="C83" s="2329"/>
      <c r="D83" s="149" t="s">
        <v>55</v>
      </c>
      <c r="E83" s="157"/>
    </row>
    <row r="84" spans="1:5" s="14" customFormat="1" ht="14">
      <c r="A84" s="160"/>
      <c r="B84" s="2330" t="s">
        <v>2237</v>
      </c>
      <c r="C84" s="2329"/>
      <c r="D84" s="149" t="s">
        <v>55</v>
      </c>
      <c r="E84" s="157"/>
    </row>
    <row r="85" spans="1:5" s="14" customFormat="1" ht="14">
      <c r="A85" s="160"/>
      <c r="B85" s="2330" t="s">
        <v>2238</v>
      </c>
      <c r="C85" s="2329"/>
      <c r="D85" s="1791" t="s">
        <v>1210</v>
      </c>
      <c r="E85" s="1789"/>
    </row>
    <row r="86" spans="1:5" s="14" customFormat="1" ht="14">
      <c r="A86" s="160"/>
      <c r="B86" s="2330"/>
      <c r="C86" s="2329"/>
      <c r="D86" s="1792"/>
      <c r="E86" s="1789"/>
    </row>
    <row r="87" spans="1:5" s="14" customFormat="1" ht="14">
      <c r="A87" s="160"/>
      <c r="B87" s="2330" t="s">
        <v>1211</v>
      </c>
      <c r="C87" s="2329"/>
      <c r="D87" s="1793" t="s">
        <v>1212</v>
      </c>
      <c r="E87" s="1789"/>
    </row>
    <row r="88" spans="1:5" s="14" customFormat="1" ht="14">
      <c r="A88" s="160"/>
      <c r="B88" s="2330" t="s">
        <v>56</v>
      </c>
      <c r="C88" s="2329"/>
      <c r="D88" s="149" t="s">
        <v>57</v>
      </c>
      <c r="E88" s="157"/>
    </row>
    <row r="89" spans="1:5" s="14" customFormat="1" ht="14.5" thickBot="1">
      <c r="A89" s="170"/>
      <c r="B89" s="2351"/>
      <c r="C89" s="2355"/>
      <c r="D89" s="171"/>
      <c r="E89" s="172"/>
    </row>
    <row r="90" spans="1:5" s="14" customFormat="1" ht="13.5" hidden="1" thickTop="1"/>
    <row r="91" spans="1:5" s="14" customFormat="1" hidden="1"/>
    <row r="92" spans="1:5" s="14" customFormat="1" hidden="1"/>
    <row r="93" spans="1:5" s="14" customFormat="1" hidden="1"/>
    <row r="94" spans="1:5" s="14" customFormat="1" hidden="1"/>
    <row r="95" spans="1:5" s="14" customFormat="1" hidden="1"/>
    <row r="96" spans="1:5" ht="13.5" thickTop="1">
      <c r="E96" s="84" t="s">
        <v>2369</v>
      </c>
    </row>
    <row r="97" hidden="1"/>
    <row r="98" hidden="1"/>
    <row r="99" hidden="1"/>
    <row r="100" hidden="1"/>
    <row r="101" hidden="1"/>
    <row r="102" hidden="1"/>
    <row r="103" hidden="1"/>
    <row r="104" hidden="1"/>
    <row r="105" hidden="1"/>
    <row r="106" hidden="1"/>
    <row r="107" hidden="1"/>
    <row r="108" hidden="1"/>
    <row r="109" hidden="1"/>
    <row r="110" hidden="1"/>
    <row r="111"/>
    <row r="112"/>
  </sheetData>
  <sheetProtection password="C3AA" sheet="1" objects="1" scenarios="1"/>
  <customSheetViews>
    <customSheetView guid="{54084986-DBD9-467D-BB87-84DFF604BE53}" hiddenRows="1" topLeftCell="A16">
      <selection activeCell="D74" sqref="D74"/>
      <pageMargins left="0.7" right="0.7" top="0.75" bottom="0.75" header="0.3" footer="0.3"/>
      <pageSetup paperSize="5" scale="65" orientation="portrait" r:id="rId1"/>
      <headerFooter>
        <oddFooter>&amp;C
Page &amp;P&amp;R
General Annual Returns (2018)</oddFooter>
      </headerFooter>
    </customSheetView>
  </customSheetViews>
  <mergeCells count="3">
    <mergeCell ref="A8:D8"/>
    <mergeCell ref="D10:E10"/>
    <mergeCell ref="A6:B6"/>
  </mergeCells>
  <hyperlinks>
    <hyperlink ref="B24" location="'10.10'!Print_Area" display="Shareholders"/>
    <hyperlink ref="B38" location="'20.10'!A1" display="Statement of Assets and Liabilities"/>
    <hyperlink ref="B55" location="'30.30'!A1" display="Catastrophe Reserve Fund"/>
    <hyperlink ref="B76" location="'50.15'!Print_Area" display="Premiums Written for a Term longer than 12 Months-by Territory"/>
    <hyperlink ref="B77" location="'50.20'!Print_Area" display="Statements of Claims Paid and Outstanding by Class of Business- Trinidad &amp;Tobago"/>
    <hyperlink ref="B51" location="'30.10'!A1" display="Statement of Assets and Liabilities - In  Trinidad &amp;Tobago/  Outside Trinidad &amp; Tobago "/>
    <hyperlink ref="B52" location="'30.20'!A1" display="Statement of Earnings and Expenses -Trinidad &amp;Tobago/ Outside Trinidad &amp; Tobago"/>
    <hyperlink ref="B53" location="'30.21'!A1" display="Statement of Comprehensive Income/(Loss)- In Trinidad &amp; Tobago/  Outside  Trinidad &amp;Tobago"/>
    <hyperlink ref="B56" location="'30.31'!A1" display="Statement of Trinidad &amp; Tobago Assets/ Liabilities "/>
    <hyperlink ref="B64" location="'40.10'!A1" display="Capital Adequacy Summary"/>
    <hyperlink ref="B65" location="'40.11'!A1" display="Regulatory Capital Available"/>
    <hyperlink ref="B74" location="'50.11'!A1" display="Analysis of Underwriting Income-By Class of  Business- Outside Trinidad &amp;Tobago"/>
    <hyperlink ref="B88" location="'75.10'!A1" display="Validation Schedule"/>
    <hyperlink ref="B78" location="'50.30'!A1" display="Statements of Claims Paid and Outstanding by Class of Business-Non- Trinidad &amp;Tobago"/>
    <hyperlink ref="B73" location="'50.10'!A1" display="Analysis of Underwriting Income -By Class of  Business - Trinidad &amp;Tobago"/>
    <hyperlink ref="B75" location="'50.12'!A1" display="Analysis of Underwriting Income/(Loss)-By Territory"/>
    <hyperlink ref="B26" location="'10.20'!A1" display="General Questionnaire"/>
    <hyperlink ref="B28" location="'10.30'!A1" display="Encumbered Assets"/>
    <hyperlink ref="B29" location="'10.31'!A1" display="Other Information"/>
    <hyperlink ref="B30" location="'10.32'!A1" display="Summary of Selected Financial Data for five years"/>
    <hyperlink ref="B32" location="'10.40'!A1" display="Corporate Documents "/>
    <hyperlink ref="B45" location="'21.10'!A1" display="Summary of Investments - Trinidad &amp; Tobago"/>
    <hyperlink ref="B46" location="'21.12'!A1" display="Summary of Investments - By Territory"/>
    <hyperlink ref="B59" location="'35.10'!A1" display="Summary of Assets -Trinidad &amp; Tobago/ Outside T &amp; T"/>
    <hyperlink ref="B60" location="'35.12'!A1" display="Summary of Assets -By Territory"/>
    <hyperlink ref="B13" location="'10.00'!A1" display="Statement of The Responsibilities of  The Board of Directors and Management"/>
    <hyperlink ref="B14" location="'10.01'!A1" display="Statement of  The Responsibilities of The Board of Directors "/>
    <hyperlink ref="B15" location="'10.02'!A1" display="Statement of the Board The Board of Directors -Compliance Review"/>
    <hyperlink ref="B16" location="'10.03'!A1" display="Reinsurance Arrangements Attestation Certificate"/>
    <hyperlink ref="B19" location="'10.06'!A1" display="Statement Verifying Annual Return"/>
    <hyperlink ref="B25" location="'10.12'!A1" display="Corporate Regulatory Information (Foreign)"/>
    <hyperlink ref="B39" location="'20.20'!A1" display="Statement of Earnings and Expenses"/>
    <hyperlink ref="B40" location="'20.22'!A1" display="Statement of Comprehensive Income/(Loss)"/>
    <hyperlink ref="B41" location="'20.30'!A1" display="Statement of Changes in Equity &amp; Reserves"/>
    <hyperlink ref="B42" location="'20.32'!A1" display="Statement of Cash Flows"/>
    <hyperlink ref="B27" location="'10.27'!A1" display="Reinsurance Information"/>
    <hyperlink ref="B31" location="'10.33'!A1" display="Summary of Motor Vehicle Insurance Business"/>
    <hyperlink ref="B81" location="'60.10'!A1" display="Other Income-In Trinidad &amp; Tobago by Class of Business"/>
    <hyperlink ref="B82" location="'60.10'!A1" display="Other Income-Outside Trinidad &amp; Tobago by Class of Business"/>
    <hyperlink ref="B83" location="'60.11'!A1" display="General Expenses- In Trinidad &amp; Tobago"/>
    <hyperlink ref="B84" location="'60.11'!A1" display="Interest Expense &amp; Finance Costs-In Trinidad &amp; Tobago and Outside Trinidad &amp; Tobago"/>
    <hyperlink ref="B85" location="'60.12'!A1" display="General and Investment  Expenses-Outside Trinidad &amp; Tobago"/>
    <hyperlink ref="B87" location="NOTES!A1" display="Notes"/>
    <hyperlink ref="B61" location="'35.35'!A1" display="Accounts Payable and Other Liabilities"/>
    <hyperlink ref="B66" location="'40.20'!A1" display="Assets and Off Balance Sheet Items"/>
    <hyperlink ref="B67" location="'40.30'!A1" display="Life Insurance Business Liability Items"/>
    <hyperlink ref="B68" location="'40.40'!A1" display="General Insurance Business Liability Items"/>
    <hyperlink ref="B69" location="'40.50'!A1" display="Valuation Forms"/>
    <hyperlink ref="B70" location="'40.60'!A1" display="Non-Permissible Assets"/>
    <hyperlink ref="B23" location="'10.09'!A1" display="Out of Trinidad and Tobago Operations"/>
    <hyperlink ref="B22" location="'10.07'!A1" display="Annual Corporate Information"/>
    <hyperlink ref="B18" location="'10.05'!A1" display="Capital Adequacy Declaration-Appointed Actuary"/>
    <hyperlink ref="B54" location="'30.22'!A1" display="Statement of Changes in Equity &amp; Reserves"/>
    <hyperlink ref="B17" location="'10.04'!A1" display="Capital Adequacy Declaration-Company's Offiicers"/>
  </hyperlinks>
  <pageMargins left="0.7" right="0.7" top="0.75" bottom="0.75" header="0.3" footer="0.3"/>
  <pageSetup paperSize="5" scale="65" orientation="portrait" r:id="rId2"/>
  <headerFooter>
    <oddFooter>&amp;C
Page &amp;P&amp;R
General Annual Returns (2018)</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0"/>
  </sheetPr>
  <dimension ref="A1:X37"/>
  <sheetViews>
    <sheetView zoomScaleNormal="100" workbookViewId="0">
      <selection activeCell="A18" sqref="A18:B19"/>
    </sheetView>
  </sheetViews>
  <sheetFormatPr defaultColWidth="0" defaultRowHeight="13" zeroHeight="1"/>
  <cols>
    <col min="1" max="1" width="6.5" style="394" customWidth="1"/>
    <col min="2" max="2" width="73.796875" style="394" customWidth="1"/>
    <col min="3" max="3" width="28.5" style="394" customWidth="1"/>
    <col min="4" max="4" width="22.296875" style="394" customWidth="1"/>
    <col min="5" max="16384" width="9.296875" style="394" hidden="1"/>
  </cols>
  <sheetData>
    <row r="1" spans="1:7" ht="14">
      <c r="A1" s="5414" t="s">
        <v>987</v>
      </c>
      <c r="B1" s="5414"/>
      <c r="C1" s="5414"/>
      <c r="D1" s="5414"/>
      <c r="E1" s="408"/>
      <c r="F1" s="408"/>
    </row>
    <row r="2" spans="1:7" ht="14">
      <c r="A2" s="1209"/>
      <c r="B2" s="1209"/>
      <c r="C2" s="625" t="s">
        <v>1946</v>
      </c>
      <c r="D2" s="236"/>
      <c r="E2" s="408"/>
      <c r="F2" s="408"/>
    </row>
    <row r="3" spans="1:7" ht="14">
      <c r="A3" s="1730" t="str">
        <f>+Cover!A14</f>
        <v>Select Name of Insurer/ Financial Holding Company</v>
      </c>
      <c r="B3" s="406"/>
      <c r="C3" s="406"/>
      <c r="D3" s="395"/>
      <c r="E3" s="408"/>
      <c r="F3" s="408"/>
    </row>
    <row r="4" spans="1:7" ht="14">
      <c r="A4" s="1699" t="str">
        <f>+ToC!A3</f>
        <v>Insurer/Financial Holding Company</v>
      </c>
      <c r="B4" s="623"/>
      <c r="C4" s="623"/>
      <c r="D4" s="395"/>
      <c r="E4" s="408"/>
      <c r="F4" s="408"/>
    </row>
    <row r="5" spans="1:7" ht="14">
      <c r="A5" s="1147"/>
      <c r="B5" s="623"/>
      <c r="C5" s="623"/>
      <c r="D5" s="395"/>
      <c r="E5" s="408"/>
      <c r="F5" s="408"/>
    </row>
    <row r="6" spans="1:7" ht="14">
      <c r="A6" s="504" t="str">
        <f>+ToC!A5</f>
        <v>General Insurers Annual Return</v>
      </c>
      <c r="B6" s="397"/>
      <c r="C6" s="397"/>
      <c r="D6" s="898">
        <f>+Cover!A22</f>
        <v>0</v>
      </c>
      <c r="F6" s="408"/>
    </row>
    <row r="7" spans="1:7" ht="14">
      <c r="A7" s="504" t="str">
        <f>+ToC!A6</f>
        <v>For Year Ended:</v>
      </c>
      <c r="B7" s="397"/>
      <c r="C7" s="397"/>
      <c r="D7" s="395"/>
      <c r="E7" s="408"/>
      <c r="F7" s="408"/>
    </row>
    <row r="8" spans="1:7" ht="14">
      <c r="A8" s="504"/>
      <c r="B8" s="397"/>
      <c r="C8" s="397"/>
      <c r="D8" s="395"/>
      <c r="E8" s="408"/>
      <c r="F8" s="408"/>
    </row>
    <row r="9" spans="1:7" ht="14">
      <c r="A9" s="504"/>
      <c r="B9" s="5430" t="s">
        <v>231</v>
      </c>
      <c r="C9" s="5430"/>
      <c r="D9" s="5430"/>
      <c r="E9" s="5430"/>
      <c r="F9" s="5430"/>
      <c r="G9" s="5430"/>
    </row>
    <row r="10" spans="1:7" ht="14">
      <c r="A10" s="396"/>
      <c r="B10" s="397"/>
      <c r="C10" s="397"/>
      <c r="D10" s="395"/>
      <c r="E10" s="408"/>
      <c r="F10" s="408"/>
    </row>
    <row r="11" spans="1:7" ht="14">
      <c r="A11" s="5450" t="s">
        <v>1201</v>
      </c>
      <c r="B11" s="5450"/>
      <c r="C11" s="5450"/>
      <c r="D11" s="5450"/>
      <c r="E11" s="408"/>
      <c r="F11" s="408"/>
    </row>
    <row r="12" spans="1:7" ht="14">
      <c r="A12" s="1004"/>
      <c r="B12" s="1004"/>
      <c r="C12" s="4316"/>
      <c r="D12" s="1004"/>
      <c r="E12" s="408"/>
      <c r="F12" s="408"/>
    </row>
    <row r="13" spans="1:7" ht="14">
      <c r="A13" s="1149" t="s">
        <v>205</v>
      </c>
      <c r="B13" s="5256" t="s">
        <v>297</v>
      </c>
      <c r="C13" s="5256"/>
      <c r="D13" s="5375"/>
      <c r="E13" s="1210"/>
      <c r="F13" s="1210"/>
    </row>
    <row r="14" spans="1:7" ht="14">
      <c r="A14" s="1122"/>
      <c r="B14" s="397"/>
      <c r="C14" s="397"/>
      <c r="D14" s="397"/>
      <c r="E14" s="408"/>
      <c r="F14" s="408"/>
    </row>
    <row r="15" spans="1:7" ht="35.25" customHeight="1">
      <c r="A15" s="1150" t="s">
        <v>310</v>
      </c>
      <c r="B15" s="5452" t="s">
        <v>1945</v>
      </c>
      <c r="C15" s="5452"/>
      <c r="D15" s="5413"/>
      <c r="E15" s="408"/>
      <c r="F15" s="408"/>
    </row>
    <row r="16" spans="1:7" ht="150" customHeight="1">
      <c r="A16" s="1150"/>
      <c r="B16" s="5460"/>
      <c r="C16" s="5411"/>
      <c r="D16" s="76"/>
      <c r="E16" s="408"/>
      <c r="F16" s="408"/>
    </row>
    <row r="17" spans="1:24" ht="15" customHeight="1">
      <c r="A17" s="1150"/>
      <c r="B17" s="4347"/>
      <c r="C17" s="4348"/>
      <c r="D17" s="76"/>
      <c r="E17" s="408"/>
      <c r="F17" s="408"/>
    </row>
    <row r="18" spans="1:24" ht="15" customHeight="1">
      <c r="A18" s="1150"/>
      <c r="B18" s="4347"/>
      <c r="C18" s="4348"/>
      <c r="D18" s="76"/>
      <c r="E18" s="408"/>
      <c r="F18" s="408"/>
    </row>
    <row r="19" spans="1:24" ht="14">
      <c r="A19" s="1122"/>
      <c r="B19" s="397"/>
      <c r="C19" s="397"/>
      <c r="D19" s="397"/>
      <c r="E19" s="408"/>
      <c r="F19" s="408"/>
    </row>
    <row r="20" spans="1:24" ht="14">
      <c r="A20" s="1190" t="s">
        <v>311</v>
      </c>
      <c r="B20" s="5405" t="s">
        <v>312</v>
      </c>
      <c r="C20" s="5405"/>
      <c r="D20" s="5406"/>
      <c r="E20" s="408"/>
      <c r="F20" s="408"/>
    </row>
    <row r="21" spans="1:24" ht="150" customHeight="1">
      <c r="A21" s="1150"/>
      <c r="B21" s="5460"/>
      <c r="C21" s="5411"/>
      <c r="D21" s="76"/>
      <c r="E21" s="584"/>
      <c r="F21" s="408"/>
    </row>
    <row r="22" spans="1:24" ht="14">
      <c r="A22" s="1122"/>
      <c r="B22" s="402"/>
      <c r="C22" s="402"/>
      <c r="D22" s="402"/>
      <c r="E22" s="584"/>
      <c r="F22" s="408"/>
      <c r="X22" s="394" t="s">
        <v>917</v>
      </c>
    </row>
    <row r="23" spans="1:24" ht="15" customHeight="1">
      <c r="A23" s="1122"/>
      <c r="B23" s="5404"/>
      <c r="C23" s="5404"/>
      <c r="D23" s="5404"/>
      <c r="E23" s="408"/>
      <c r="F23" s="408"/>
      <c r="X23" s="394" t="s">
        <v>915</v>
      </c>
    </row>
    <row r="24" spans="1:24" ht="14">
      <c r="A24" s="1122"/>
      <c r="B24" s="397"/>
      <c r="C24" s="397"/>
      <c r="D24" s="79"/>
      <c r="E24" s="408"/>
      <c r="F24" s="408"/>
      <c r="X24" s="394" t="s">
        <v>916</v>
      </c>
    </row>
    <row r="25" spans="1:24" ht="14">
      <c r="A25" s="1190" t="s">
        <v>313</v>
      </c>
      <c r="B25" s="5405" t="s">
        <v>314</v>
      </c>
      <c r="C25" s="5405"/>
      <c r="D25" s="5406"/>
      <c r="E25" s="408"/>
      <c r="F25" s="408"/>
    </row>
    <row r="26" spans="1:24" ht="150" customHeight="1">
      <c r="A26" s="1150"/>
      <c r="B26" s="5409"/>
      <c r="C26" s="5411"/>
      <c r="D26" s="76"/>
      <c r="E26" s="584"/>
      <c r="F26" s="408"/>
    </row>
    <row r="27" spans="1:24" ht="14">
      <c r="A27" s="1122"/>
      <c r="B27" s="402"/>
      <c r="C27" s="402"/>
      <c r="D27" s="402"/>
      <c r="E27" s="584"/>
      <c r="F27" s="408"/>
    </row>
    <row r="28" spans="1:24" ht="30.75" customHeight="1">
      <c r="A28" s="1150"/>
      <c r="B28" s="5413"/>
      <c r="C28" s="5413"/>
      <c r="D28" s="5413"/>
      <c r="E28" s="408"/>
      <c r="F28" s="1179"/>
    </row>
    <row r="29" spans="1:24" ht="14">
      <c r="A29" s="1190"/>
      <c r="B29" s="402"/>
      <c r="C29" s="402"/>
      <c r="D29" s="572"/>
      <c r="E29" s="408"/>
      <c r="F29" s="408"/>
    </row>
    <row r="30" spans="1:24" ht="14">
      <c r="A30" s="1122"/>
      <c r="B30" s="402"/>
      <c r="C30" s="402"/>
      <c r="D30" s="3694" t="s">
        <v>917</v>
      </c>
      <c r="E30" s="408"/>
      <c r="F30" s="408"/>
    </row>
    <row r="31" spans="1:24" ht="14">
      <c r="A31" s="1122"/>
      <c r="B31" s="402"/>
      <c r="C31" s="402"/>
      <c r="D31" s="402"/>
      <c r="E31" s="408"/>
      <c r="F31" s="408"/>
    </row>
    <row r="32" spans="1:24" ht="14">
      <c r="A32" s="1190"/>
      <c r="B32" s="627"/>
      <c r="C32" s="4314"/>
      <c r="D32" s="578"/>
      <c r="E32" s="408"/>
      <c r="F32" s="408"/>
    </row>
    <row r="33" spans="1:6" ht="14">
      <c r="A33" s="397"/>
      <c r="B33" s="397"/>
      <c r="C33" s="397"/>
      <c r="D33" s="407" t="str">
        <f>+ToC!E96</f>
        <v xml:space="preserve">GENERAL Annual Return </v>
      </c>
      <c r="E33" s="408"/>
      <c r="F33" s="408"/>
    </row>
    <row r="34" spans="1:6" ht="14">
      <c r="A34" s="397"/>
      <c r="B34" s="397"/>
      <c r="C34" s="397"/>
      <c r="D34" s="400" t="s">
        <v>1861</v>
      </c>
      <c r="E34" s="408"/>
      <c r="F34" s="408"/>
    </row>
    <row r="35" spans="1:6" ht="14" hidden="1">
      <c r="A35" s="613"/>
      <c r="B35" s="613"/>
      <c r="C35" s="613"/>
      <c r="E35" s="408"/>
      <c r="F35" s="408"/>
    </row>
    <row r="36" spans="1:6" ht="14" hidden="1">
      <c r="A36" s="408"/>
      <c r="B36" s="408"/>
      <c r="C36" s="408"/>
      <c r="D36" s="408"/>
      <c r="E36" s="408"/>
      <c r="F36" s="408"/>
    </row>
    <row r="37" spans="1:6" ht="14" hidden="1">
      <c r="A37" s="408"/>
      <c r="B37" s="408"/>
      <c r="C37" s="408"/>
      <c r="D37" s="408"/>
      <c r="E37" s="408"/>
      <c r="F37" s="408"/>
    </row>
  </sheetData>
  <sheetProtection algorithmName="SHA-512" hashValue="oYKge/7qyhvab4vyptLdjJsgyr2NOhvBvZlJZ8lMu3qMhsqyzHzqrcIVPAj2AX8DlDh9snUochhLugWTZT+x8g==" saltValue="/1K++ud4rRkkMUmkqFrdeg==" spinCount="100000" sheet="1" objects="1" scenarios="1"/>
  <customSheetViews>
    <customSheetView guid="{54084986-DBD9-467D-BB87-84DFF604BE53}">
      <selection activeCell="A4" sqref="A4"/>
      <pageMargins left="0.7" right="0.7" top="0.75" bottom="0.75" header="0.3" footer="0.3"/>
      <pageSetup paperSize="5" scale="75" orientation="portrait" r:id="rId1"/>
    </customSheetView>
  </customSheetViews>
  <mergeCells count="12">
    <mergeCell ref="B28:D28"/>
    <mergeCell ref="B20:D20"/>
    <mergeCell ref="A1:D1"/>
    <mergeCell ref="A11:D11"/>
    <mergeCell ref="B15:D15"/>
    <mergeCell ref="B23:D23"/>
    <mergeCell ref="B25:D25"/>
    <mergeCell ref="B13:D13"/>
    <mergeCell ref="B16:C16"/>
    <mergeCell ref="B21:C21"/>
    <mergeCell ref="B26:C26"/>
    <mergeCell ref="B9:G9"/>
  </mergeCells>
  <dataValidations count="1">
    <dataValidation type="list" allowBlank="1" showInputMessage="1" showErrorMessage="1" sqref="D30">
      <formula1>$X$22:$X$24</formula1>
    </dataValidation>
  </dataValidations>
  <hyperlinks>
    <hyperlink ref="A1:D1" location="ToC!A1" display="10.24"/>
  </hyperlinks>
  <pageMargins left="0.7" right="0.7" top="0.75" bottom="0.75" header="0.3" footer="0.3"/>
  <pageSetup paperSize="5" scale="75"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0"/>
  </sheetPr>
  <dimension ref="A1:Y48"/>
  <sheetViews>
    <sheetView zoomScaleNormal="100" workbookViewId="0">
      <selection activeCell="A18" sqref="A18:D19"/>
    </sheetView>
  </sheetViews>
  <sheetFormatPr defaultColWidth="0" defaultRowHeight="13" zeroHeight="1"/>
  <cols>
    <col min="1" max="1" width="6" style="394" customWidth="1"/>
    <col min="2" max="2" width="37" style="394" bestFit="1" customWidth="1"/>
    <col min="3" max="3" width="24.5" style="394" customWidth="1"/>
    <col min="4" max="4" width="28.19921875" style="394" customWidth="1"/>
    <col min="5" max="5" width="27.296875" style="394" bestFit="1" customWidth="1"/>
    <col min="6" max="25" width="0" style="394" hidden="1" customWidth="1"/>
    <col min="26" max="16384" width="9.296875" style="394" hidden="1"/>
  </cols>
  <sheetData>
    <row r="1" spans="1:25">
      <c r="A1" s="5380" t="s">
        <v>988</v>
      </c>
      <c r="B1" s="5380"/>
      <c r="C1" s="5380"/>
      <c r="D1" s="5380"/>
      <c r="E1" s="5380"/>
    </row>
    <row r="2" spans="1:25" ht="14">
      <c r="A2" s="622"/>
      <c r="B2" s="622"/>
      <c r="C2" s="622"/>
      <c r="D2" s="625" t="s">
        <v>1946</v>
      </c>
      <c r="E2" s="236"/>
    </row>
    <row r="3" spans="1:25" ht="14">
      <c r="A3" s="1730" t="str">
        <f>+Cover!A14</f>
        <v>Select Name of Insurer/ Financial Holding Company</v>
      </c>
      <c r="B3" s="406"/>
      <c r="C3" s="406"/>
      <c r="D3" s="571"/>
      <c r="E3" s="503"/>
    </row>
    <row r="4" spans="1:25" ht="14">
      <c r="A4" s="797" t="str">
        <f>+ToC!A3</f>
        <v>Insurer/Financial Holding Company</v>
      </c>
      <c r="B4" s="402"/>
      <c r="C4" s="402"/>
      <c r="D4" s="402"/>
      <c r="E4" s="503"/>
    </row>
    <row r="5" spans="1:25" ht="14">
      <c r="A5" s="797"/>
      <c r="B5" s="402"/>
      <c r="C5" s="402"/>
      <c r="D5" s="402"/>
      <c r="E5" s="503"/>
    </row>
    <row r="6" spans="1:25" ht="14">
      <c r="A6" s="406" t="str">
        <f>+ToC!A5</f>
        <v>General Insurers Annual Return</v>
      </c>
      <c r="B6" s="402"/>
      <c r="C6" s="402"/>
      <c r="D6" s="503"/>
      <c r="E6" s="899">
        <f>+Cover!A22</f>
        <v>0</v>
      </c>
    </row>
    <row r="7" spans="1:25" ht="14">
      <c r="A7" s="406" t="str">
        <f>+ToC!A6</f>
        <v>For Year Ended:</v>
      </c>
      <c r="B7" s="402"/>
      <c r="C7" s="402"/>
      <c r="D7" s="402"/>
      <c r="E7" s="503"/>
    </row>
    <row r="8" spans="1:25" ht="14">
      <c r="A8" s="5461"/>
      <c r="B8" s="5461"/>
      <c r="C8" s="5461"/>
      <c r="D8" s="5461"/>
      <c r="E8" s="5461"/>
    </row>
    <row r="9" spans="1:25" ht="14">
      <c r="A9" s="4892"/>
      <c r="B9" s="4889"/>
      <c r="C9" s="4893" t="s">
        <v>231</v>
      </c>
      <c r="D9" s="4893"/>
      <c r="E9" s="4893"/>
      <c r="F9" s="4893"/>
      <c r="G9" s="4893"/>
      <c r="H9" s="4893"/>
    </row>
    <row r="10" spans="1:25" ht="14">
      <c r="A10" s="1732"/>
      <c r="B10" s="402"/>
      <c r="C10" s="402"/>
      <c r="D10" s="402"/>
      <c r="E10" s="402"/>
    </row>
    <row r="11" spans="1:25" ht="14">
      <c r="A11" s="5461" t="s">
        <v>1201</v>
      </c>
      <c r="B11" s="5461"/>
      <c r="C11" s="5461"/>
      <c r="D11" s="5461"/>
      <c r="E11" s="5461"/>
    </row>
    <row r="12" spans="1:25" ht="32.25" customHeight="1">
      <c r="A12" s="1190" t="s">
        <v>315</v>
      </c>
      <c r="B12" s="5404" t="s">
        <v>316</v>
      </c>
      <c r="C12" s="5426"/>
      <c r="D12" s="5426"/>
      <c r="E12" s="5426"/>
      <c r="F12" s="1211"/>
    </row>
    <row r="13" spans="1:25" ht="14">
      <c r="A13" s="1190"/>
      <c r="B13" s="627"/>
      <c r="C13" s="397"/>
      <c r="D13" s="397"/>
      <c r="E13" s="496"/>
      <c r="Y13" s="394" t="s">
        <v>917</v>
      </c>
    </row>
    <row r="14" spans="1:25" ht="14">
      <c r="A14" s="1122"/>
      <c r="B14" s="627"/>
      <c r="C14" s="397"/>
      <c r="D14" s="1148"/>
      <c r="E14" s="3694" t="s">
        <v>917</v>
      </c>
      <c r="Y14" s="394" t="s">
        <v>915</v>
      </c>
    </row>
    <row r="15" spans="1:25" ht="14">
      <c r="A15" s="1122"/>
      <c r="B15" s="627"/>
      <c r="C15" s="397"/>
      <c r="D15" s="1148"/>
      <c r="E15" s="1212"/>
      <c r="Y15" s="394" t="s">
        <v>916</v>
      </c>
    </row>
    <row r="16" spans="1:25" ht="14">
      <c r="A16" s="1122"/>
      <c r="B16" s="1106"/>
      <c r="C16" s="5462" t="s">
        <v>935</v>
      </c>
      <c r="D16" s="5463"/>
      <c r="E16" s="931"/>
    </row>
    <row r="17" spans="1:5" ht="29.25" customHeight="1">
      <c r="A17" s="1122"/>
      <c r="B17" s="5404" t="s">
        <v>317</v>
      </c>
      <c r="C17" s="5404"/>
      <c r="D17" s="5404"/>
      <c r="E17" s="5404"/>
    </row>
    <row r="18" spans="1:5" ht="60" customHeight="1">
      <c r="A18" s="1150"/>
      <c r="B18" s="5409"/>
      <c r="C18" s="5410"/>
      <c r="D18" s="5411"/>
      <c r="E18" s="76"/>
    </row>
    <row r="19" spans="1:5" ht="14">
      <c r="A19" s="1122"/>
      <c r="B19" s="397"/>
      <c r="C19" s="397"/>
      <c r="D19" s="397"/>
      <c r="E19" s="397"/>
    </row>
    <row r="20" spans="1:5" ht="14">
      <c r="A20" s="1122"/>
      <c r="B20" s="397"/>
      <c r="C20" s="397"/>
      <c r="D20" s="397"/>
      <c r="E20" s="397"/>
    </row>
    <row r="21" spans="1:5" ht="14">
      <c r="A21" s="1122"/>
      <c r="B21" s="397"/>
      <c r="C21" s="397"/>
      <c r="D21" s="397"/>
      <c r="E21" s="397"/>
    </row>
    <row r="22" spans="1:5" ht="39.75" customHeight="1">
      <c r="A22" s="1122" t="s">
        <v>318</v>
      </c>
      <c r="B22" s="5402" t="s">
        <v>320</v>
      </c>
      <c r="C22" s="5402"/>
      <c r="D22" s="5402"/>
      <c r="E22" s="5402"/>
    </row>
    <row r="23" spans="1:5" ht="14">
      <c r="A23" s="1122"/>
      <c r="B23" s="627"/>
      <c r="C23" s="397"/>
      <c r="D23" s="1122"/>
      <c r="E23" s="496"/>
    </row>
    <row r="24" spans="1:5" ht="14">
      <c r="A24" s="1122"/>
      <c r="B24" s="397"/>
      <c r="C24" s="397"/>
      <c r="D24" s="1148"/>
      <c r="E24" s="3694" t="s">
        <v>917</v>
      </c>
    </row>
    <row r="25" spans="1:5" ht="14">
      <c r="A25" s="1122"/>
      <c r="B25" s="397"/>
      <c r="C25" s="397"/>
      <c r="D25" s="1149"/>
      <c r="E25" s="1081"/>
    </row>
    <row r="26" spans="1:5" ht="26.25" customHeight="1">
      <c r="A26" s="1122"/>
      <c r="B26" s="5404" t="s">
        <v>2157</v>
      </c>
      <c r="C26" s="5404"/>
      <c r="D26" s="5404"/>
      <c r="E26" s="5404"/>
    </row>
    <row r="27" spans="1:5" ht="50.15" customHeight="1">
      <c r="A27" s="1122"/>
      <c r="B27" s="5409"/>
      <c r="C27" s="5410"/>
      <c r="D27" s="5411"/>
      <c r="E27" s="76"/>
    </row>
    <row r="28" spans="1:5" ht="14">
      <c r="A28" s="1202"/>
      <c r="B28" s="399"/>
      <c r="C28" s="399"/>
      <c r="D28" s="399"/>
      <c r="E28" s="399"/>
    </row>
    <row r="29" spans="1:5" ht="75" customHeight="1">
      <c r="A29" s="1122" t="s">
        <v>319</v>
      </c>
      <c r="B29" s="5404" t="s">
        <v>1944</v>
      </c>
      <c r="C29" s="5404"/>
      <c r="D29" s="5404"/>
      <c r="E29" s="5404"/>
    </row>
    <row r="30" spans="1:5" ht="14">
      <c r="A30" s="1202"/>
      <c r="B30" s="399"/>
      <c r="C30" s="399"/>
      <c r="D30" s="399"/>
      <c r="E30" s="399"/>
    </row>
    <row r="31" spans="1:5" ht="14">
      <c r="A31" s="1202"/>
      <c r="B31" s="399"/>
      <c r="C31" s="399"/>
      <c r="D31" s="1148"/>
      <c r="E31" s="3694" t="s">
        <v>917</v>
      </c>
    </row>
    <row r="32" spans="1:5" ht="14">
      <c r="A32" s="1202"/>
      <c r="B32" s="399"/>
      <c r="C32" s="399"/>
      <c r="D32" s="1148"/>
      <c r="E32" s="1081"/>
    </row>
    <row r="33" spans="1:5" ht="14">
      <c r="A33" s="1202"/>
      <c r="B33" s="397" t="s">
        <v>321</v>
      </c>
      <c r="C33" s="399"/>
      <c r="D33" s="399"/>
      <c r="E33" s="399"/>
    </row>
    <row r="34" spans="1:5" ht="28">
      <c r="A34" s="1202"/>
      <c r="B34" s="3946" t="s">
        <v>277</v>
      </c>
      <c r="C34" s="3945" t="s">
        <v>322</v>
      </c>
      <c r="D34" s="3944" t="s">
        <v>1950</v>
      </c>
      <c r="E34" s="3944" t="s">
        <v>899</v>
      </c>
    </row>
    <row r="35" spans="1:5" ht="14">
      <c r="A35" s="1202"/>
      <c r="B35" s="1213"/>
      <c r="C35" s="1213"/>
      <c r="D35" s="1213"/>
      <c r="E35" s="1214" t="s">
        <v>934</v>
      </c>
    </row>
    <row r="36" spans="1:5" ht="14">
      <c r="A36" s="1202"/>
      <c r="B36" s="427"/>
      <c r="C36" s="427"/>
      <c r="D36" s="932"/>
      <c r="E36" s="932"/>
    </row>
    <row r="37" spans="1:5" ht="14">
      <c r="A37" s="1202"/>
      <c r="B37" s="427"/>
      <c r="C37" s="427"/>
      <c r="D37" s="932"/>
      <c r="E37" s="932"/>
    </row>
    <row r="38" spans="1:5" ht="14">
      <c r="A38" s="1202"/>
      <c r="B38" s="427"/>
      <c r="C38" s="427"/>
      <c r="D38" s="932"/>
      <c r="E38" s="932"/>
    </row>
    <row r="39" spans="1:5" ht="14">
      <c r="A39" s="1202"/>
      <c r="B39" s="427"/>
      <c r="C39" s="427"/>
      <c r="D39" s="932"/>
      <c r="E39" s="932"/>
    </row>
    <row r="40" spans="1:5" ht="14">
      <c r="A40" s="1202"/>
      <c r="B40" s="427"/>
      <c r="C40" s="427"/>
      <c r="D40" s="932"/>
      <c r="E40" s="932"/>
    </row>
    <row r="41" spans="1:5" ht="14">
      <c r="A41" s="1202"/>
      <c r="B41" s="427"/>
      <c r="C41" s="427"/>
      <c r="D41" s="932"/>
      <c r="E41" s="932"/>
    </row>
    <row r="42" spans="1:5" ht="14">
      <c r="A42" s="1202"/>
      <c r="B42" s="427"/>
      <c r="C42" s="427"/>
      <c r="D42" s="932"/>
      <c r="E42" s="932"/>
    </row>
    <row r="43" spans="1:5" ht="14">
      <c r="A43" s="1202"/>
      <c r="B43" s="427"/>
      <c r="C43" s="427"/>
      <c r="D43" s="932"/>
      <c r="E43" s="932"/>
    </row>
    <row r="44" spans="1:5" ht="14">
      <c r="A44" s="1202"/>
      <c r="B44" s="399"/>
      <c r="C44" s="399"/>
      <c r="D44" s="399"/>
      <c r="E44" s="399"/>
    </row>
    <row r="45" spans="1:5" ht="14">
      <c r="A45" s="1215"/>
      <c r="B45" s="762"/>
      <c r="C45" s="399"/>
      <c r="D45" s="399"/>
      <c r="E45" s="407" t="str">
        <f>+ToC!E96</f>
        <v xml:space="preserve">GENERAL Annual Return </v>
      </c>
    </row>
    <row r="46" spans="1:5" ht="14">
      <c r="A46" s="1202"/>
      <c r="B46" s="399"/>
      <c r="C46" s="399"/>
      <c r="D46" s="399"/>
      <c r="E46" s="407" t="s">
        <v>1862</v>
      </c>
    </row>
    <row r="47" spans="1:5" ht="14" hidden="1">
      <c r="A47" s="408"/>
      <c r="B47" s="408"/>
      <c r="C47" s="408"/>
      <c r="D47" s="408"/>
      <c r="E47" s="408"/>
    </row>
    <row r="48" spans="1:5" ht="14" hidden="1">
      <c r="A48" s="408"/>
      <c r="B48" s="408"/>
      <c r="C48" s="408"/>
      <c r="D48" s="408"/>
      <c r="E48" s="408"/>
    </row>
  </sheetData>
  <sheetProtection password="C3AA" sheet="1" objects="1" scenarios="1"/>
  <customSheetViews>
    <customSheetView guid="{54084986-DBD9-467D-BB87-84DFF604BE53}">
      <selection activeCell="J31" sqref="J31"/>
      <pageMargins left="0.7" right="0.7" top="0.75" bottom="0.75" header="0.3" footer="0.3"/>
      <pageSetup paperSize="5" scale="84" orientation="portrait" r:id="rId1"/>
    </customSheetView>
  </customSheetViews>
  <mergeCells count="11">
    <mergeCell ref="B29:E29"/>
    <mergeCell ref="A1:E1"/>
    <mergeCell ref="A8:E8"/>
    <mergeCell ref="B22:E22"/>
    <mergeCell ref="B26:E26"/>
    <mergeCell ref="B12:E12"/>
    <mergeCell ref="C16:D16"/>
    <mergeCell ref="B17:E17"/>
    <mergeCell ref="B18:D18"/>
    <mergeCell ref="B27:D27"/>
    <mergeCell ref="A11:E11"/>
  </mergeCells>
  <dataValidations count="1">
    <dataValidation type="list" allowBlank="1" showInputMessage="1" showErrorMessage="1" sqref="E14 E24 E31">
      <formula1>$Y$13:$Y$15</formula1>
    </dataValidation>
  </dataValidations>
  <hyperlinks>
    <hyperlink ref="A1:E1" location="ToC!A1" display="10.25"/>
  </hyperlinks>
  <pageMargins left="0.7" right="0.7" top="0.75" bottom="0.75" header="0.3" footer="0.3"/>
  <pageSetup paperSize="5" scale="80"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0"/>
  </sheetPr>
  <dimension ref="A1:L54"/>
  <sheetViews>
    <sheetView topLeftCell="A8" zoomScaleNormal="100" workbookViewId="0">
      <selection activeCell="A18" sqref="A18:C19"/>
    </sheetView>
  </sheetViews>
  <sheetFormatPr defaultColWidth="0" defaultRowHeight="13" zeroHeight="1"/>
  <cols>
    <col min="1" max="1" width="3.796875" customWidth="1"/>
    <col min="2" max="2" width="81.296875" customWidth="1"/>
    <col min="3" max="3" width="65.796875" customWidth="1"/>
    <col min="4" max="4" width="2" customWidth="1"/>
    <col min="5" max="12" width="0" hidden="1" customWidth="1"/>
    <col min="13" max="16384" width="9.296875" hidden="1"/>
  </cols>
  <sheetData>
    <row r="1" spans="1:12" s="14" customFormat="1" ht="14">
      <c r="A1" s="5248" t="s">
        <v>1541</v>
      </c>
      <c r="B1" s="5249"/>
      <c r="C1" s="5249"/>
      <c r="D1" s="110"/>
      <c r="E1" s="38"/>
      <c r="F1" s="38"/>
      <c r="G1" s="38"/>
      <c r="H1" s="38"/>
      <c r="I1" s="38"/>
      <c r="J1" s="38"/>
      <c r="K1" s="38"/>
      <c r="L1" s="38"/>
    </row>
    <row r="2" spans="1:12" s="14" customFormat="1" ht="14">
      <c r="A2" s="1692"/>
      <c r="B2" s="1685"/>
      <c r="C2" s="625" t="s">
        <v>1947</v>
      </c>
      <c r="D2" s="236"/>
      <c r="E2" s="38"/>
      <c r="F2" s="38"/>
      <c r="G2" s="38"/>
      <c r="H2" s="38"/>
      <c r="I2" s="38"/>
      <c r="J2" s="38"/>
      <c r="K2" s="38"/>
      <c r="L2" s="38"/>
    </row>
    <row r="3" spans="1:12" s="14" customFormat="1" ht="14">
      <c r="A3" s="1720" t="str">
        <f>Cover!A14</f>
        <v>Select Name of Insurer/ Financial Holding Company</v>
      </c>
      <c r="B3" s="1721"/>
      <c r="C3" s="94"/>
      <c r="D3" s="85"/>
      <c r="E3" s="16"/>
      <c r="F3" s="16"/>
      <c r="G3" s="16"/>
      <c r="H3" s="16"/>
      <c r="I3" s="16"/>
      <c r="J3" s="16"/>
      <c r="K3" s="16"/>
    </row>
    <row r="4" spans="1:12" s="14" customFormat="1" ht="14">
      <c r="A4" s="203" t="str">
        <f>+ToC!A3</f>
        <v>Insurer/Financial Holding Company</v>
      </c>
      <c r="B4" s="1740"/>
      <c r="C4" s="94"/>
      <c r="D4" s="124"/>
      <c r="E4" s="4"/>
      <c r="F4" s="16"/>
      <c r="G4" s="16"/>
      <c r="H4" s="16"/>
      <c r="I4" s="16"/>
      <c r="J4" s="16"/>
      <c r="K4" s="16"/>
    </row>
    <row r="5" spans="1:12" s="14" customFormat="1" ht="14">
      <c r="A5" s="1740"/>
      <c r="B5" s="1740"/>
      <c r="C5" s="94"/>
      <c r="D5" s="124"/>
      <c r="E5" s="4"/>
      <c r="F5" s="16"/>
      <c r="G5" s="16"/>
      <c r="H5" s="16"/>
      <c r="I5" s="16"/>
      <c r="J5" s="16"/>
      <c r="K5" s="16"/>
    </row>
    <row r="6" spans="1:12" s="14" customFormat="1" ht="14">
      <c r="A6" s="101" t="str">
        <f>+ToC!A5</f>
        <v>General Insurers Annual Return</v>
      </c>
      <c r="B6" s="94"/>
      <c r="C6" s="94"/>
      <c r="D6" s="124"/>
      <c r="E6" s="4"/>
      <c r="F6" s="16"/>
      <c r="G6" s="16"/>
      <c r="H6" s="16"/>
      <c r="I6" s="16"/>
      <c r="J6" s="16"/>
      <c r="K6" s="16"/>
    </row>
    <row r="7" spans="1:12" s="14" customFormat="1" ht="14">
      <c r="A7" s="101" t="str">
        <f>+ToC!A6</f>
        <v>For Year Ended:</v>
      </c>
      <c r="B7" s="1741"/>
      <c r="C7" s="1743">
        <f>+Cover!A22</f>
        <v>0</v>
      </c>
      <c r="D7" s="79"/>
      <c r="E7" s="4"/>
      <c r="F7" s="16"/>
      <c r="G7" s="16"/>
      <c r="H7" s="16"/>
      <c r="I7" s="16"/>
      <c r="J7" s="16"/>
      <c r="K7" s="16"/>
    </row>
    <row r="8" spans="1:12" s="14" customFormat="1" ht="14.5">
      <c r="A8" s="1742"/>
      <c r="B8" s="1685"/>
      <c r="C8" s="1685"/>
      <c r="D8" s="79"/>
      <c r="E8" s="39"/>
      <c r="F8" s="39"/>
      <c r="G8" s="39"/>
      <c r="H8" s="39"/>
      <c r="I8" s="39"/>
      <c r="J8" s="39"/>
      <c r="K8" s="39"/>
      <c r="L8" s="39"/>
    </row>
    <row r="9" spans="1:12" s="14" customFormat="1">
      <c r="A9" s="79"/>
      <c r="B9" s="79"/>
      <c r="C9" s="79"/>
      <c r="D9" s="79"/>
    </row>
    <row r="10" spans="1:12" ht="14">
      <c r="A10" s="211"/>
      <c r="B10" s="5464" t="s">
        <v>1533</v>
      </c>
      <c r="C10" s="5464"/>
      <c r="D10" s="79"/>
      <c r="E10" s="14"/>
      <c r="F10" s="14"/>
      <c r="G10" s="14"/>
      <c r="H10" s="14"/>
      <c r="I10" s="14"/>
      <c r="J10" s="14"/>
      <c r="K10" s="14"/>
      <c r="L10" s="14"/>
    </row>
    <row r="11" spans="1:12" ht="14.5" thickBot="1">
      <c r="A11" s="211"/>
      <c r="B11" s="212"/>
      <c r="C11" s="213"/>
      <c r="D11" s="79"/>
      <c r="E11" s="14"/>
      <c r="F11" s="14"/>
      <c r="G11" s="14"/>
      <c r="H11" s="14"/>
      <c r="I11" s="14"/>
      <c r="J11" s="14"/>
      <c r="K11" s="14"/>
      <c r="L11" s="14"/>
    </row>
    <row r="12" spans="1:12" ht="75" customHeight="1" thickTop="1">
      <c r="A12" s="5469" t="s">
        <v>2318</v>
      </c>
      <c r="B12" s="5470"/>
      <c r="C12" s="5471"/>
      <c r="D12" s="79"/>
      <c r="E12" s="14"/>
      <c r="F12" s="14"/>
      <c r="G12" s="14"/>
      <c r="H12" s="14"/>
      <c r="I12" s="14"/>
      <c r="J12" s="14"/>
      <c r="K12" s="14"/>
      <c r="L12" s="14"/>
    </row>
    <row r="13" spans="1:12" ht="27" customHeight="1">
      <c r="A13" s="3947" t="s">
        <v>2256</v>
      </c>
      <c r="B13" s="5465" t="s">
        <v>2319</v>
      </c>
      <c r="C13" s="5466"/>
      <c r="D13" s="79"/>
      <c r="E13" s="14"/>
      <c r="F13" s="14"/>
      <c r="G13" s="14"/>
      <c r="H13" s="14"/>
      <c r="I13" s="14"/>
      <c r="J13" s="14"/>
      <c r="K13" s="14"/>
      <c r="L13" s="14"/>
    </row>
    <row r="14" spans="1:12" ht="14">
      <c r="A14" s="3948" t="s">
        <v>766</v>
      </c>
      <c r="B14" s="5467" t="s">
        <v>767</v>
      </c>
      <c r="C14" s="5468"/>
      <c r="D14" s="79"/>
      <c r="E14" s="14"/>
      <c r="F14" s="14"/>
      <c r="G14" s="14"/>
      <c r="H14" s="14"/>
      <c r="I14" s="14"/>
      <c r="J14" s="14"/>
      <c r="K14" s="14"/>
      <c r="L14" s="14"/>
    </row>
    <row r="15" spans="1:12" ht="14">
      <c r="A15" s="3948" t="s">
        <v>768</v>
      </c>
      <c r="B15" s="5467" t="s">
        <v>769</v>
      </c>
      <c r="C15" s="5468"/>
      <c r="D15" s="79"/>
      <c r="E15" s="14"/>
      <c r="F15" s="14"/>
      <c r="G15" s="14"/>
      <c r="H15" s="14"/>
      <c r="I15" s="14"/>
      <c r="J15" s="14"/>
      <c r="K15" s="14"/>
      <c r="L15" s="14"/>
    </row>
    <row r="16" spans="1:12" ht="14">
      <c r="A16" s="3948" t="s">
        <v>770</v>
      </c>
      <c r="B16" s="5467" t="s">
        <v>771</v>
      </c>
      <c r="C16" s="5468"/>
      <c r="D16" s="79"/>
    </row>
    <row r="17" spans="1:4" ht="14">
      <c r="A17" s="3948" t="s">
        <v>772</v>
      </c>
      <c r="B17" s="5467" t="s">
        <v>2248</v>
      </c>
      <c r="C17" s="5468"/>
      <c r="D17" s="79"/>
    </row>
    <row r="18" spans="1:4" ht="14">
      <c r="A18" s="3948" t="s">
        <v>773</v>
      </c>
      <c r="B18" s="5467" t="s">
        <v>2249</v>
      </c>
      <c r="C18" s="5468"/>
      <c r="D18" s="79"/>
    </row>
    <row r="19" spans="1:4" ht="14">
      <c r="A19" s="3948" t="s">
        <v>774</v>
      </c>
      <c r="B19" s="5467" t="s">
        <v>2250</v>
      </c>
      <c r="C19" s="5468"/>
      <c r="D19" s="79"/>
    </row>
    <row r="20" spans="1:4" ht="14">
      <c r="A20" s="3948" t="s">
        <v>775</v>
      </c>
      <c r="B20" s="5472" t="s">
        <v>2251</v>
      </c>
      <c r="C20" s="5473"/>
      <c r="D20" s="79"/>
    </row>
    <row r="21" spans="1:4" ht="14">
      <c r="A21" s="3948" t="s">
        <v>776</v>
      </c>
      <c r="B21" s="5472" t="s">
        <v>2252</v>
      </c>
      <c r="C21" s="5473"/>
      <c r="D21" s="79"/>
    </row>
    <row r="22" spans="1:4" s="14" customFormat="1" ht="14">
      <c r="A22" s="3948" t="s">
        <v>777</v>
      </c>
      <c r="B22" s="4929" t="s">
        <v>2253</v>
      </c>
      <c r="C22" s="4930"/>
      <c r="D22" s="79"/>
    </row>
    <row r="23" spans="1:4" ht="14">
      <c r="A23" s="3948" t="s">
        <v>778</v>
      </c>
      <c r="B23" s="5472" t="s">
        <v>2254</v>
      </c>
      <c r="C23" s="5473"/>
      <c r="D23" s="79"/>
    </row>
    <row r="24" spans="1:4" ht="14">
      <c r="A24" s="3948" t="s">
        <v>2266</v>
      </c>
      <c r="B24" s="5472" t="s">
        <v>2255</v>
      </c>
      <c r="C24" s="5473"/>
      <c r="D24" s="79"/>
    </row>
    <row r="25" spans="1:4" s="14" customFormat="1" ht="14">
      <c r="A25" s="3948"/>
      <c r="B25" s="5087"/>
      <c r="C25" s="4931"/>
      <c r="D25" s="79"/>
    </row>
    <row r="26" spans="1:4" ht="27.75" customHeight="1">
      <c r="A26" s="3947" t="s">
        <v>2258</v>
      </c>
      <c r="B26" s="3949" t="s">
        <v>2257</v>
      </c>
      <c r="C26" s="3950"/>
      <c r="D26" s="79"/>
    </row>
    <row r="27" spans="1:4" ht="14">
      <c r="A27" s="3951" t="s">
        <v>766</v>
      </c>
      <c r="B27" s="5472" t="s">
        <v>2263</v>
      </c>
      <c r="C27" s="5473"/>
      <c r="D27" s="79"/>
    </row>
    <row r="28" spans="1:4" s="14" customFormat="1" ht="15.75" customHeight="1">
      <c r="A28" s="3951" t="s">
        <v>2320</v>
      </c>
      <c r="B28" s="5478" t="s">
        <v>2322</v>
      </c>
      <c r="C28" s="5479"/>
      <c r="D28" s="79"/>
    </row>
    <row r="29" spans="1:4" ht="14">
      <c r="A29" s="3951" t="s">
        <v>2321</v>
      </c>
      <c r="B29" s="5472" t="s">
        <v>2264</v>
      </c>
      <c r="C29" s="5473"/>
      <c r="D29" s="79"/>
    </row>
    <row r="30" spans="1:4" ht="14">
      <c r="A30" s="3951" t="s">
        <v>772</v>
      </c>
      <c r="B30" s="5467" t="s">
        <v>2265</v>
      </c>
      <c r="C30" s="5468"/>
      <c r="D30" s="79"/>
    </row>
    <row r="31" spans="1:4" s="14" customFormat="1" ht="14">
      <c r="A31" s="5088"/>
      <c r="B31" s="5089"/>
      <c r="C31" s="5090"/>
      <c r="D31" s="79"/>
    </row>
    <row r="32" spans="1:4" s="5095" customFormat="1" ht="27.75" customHeight="1">
      <c r="A32" s="3947" t="s">
        <v>2259</v>
      </c>
      <c r="B32" s="5476" t="s">
        <v>2260</v>
      </c>
      <c r="C32" s="5477"/>
      <c r="D32" s="5094"/>
    </row>
    <row r="33" spans="1:4" s="14" customFormat="1" ht="14">
      <c r="A33" s="3951" t="s">
        <v>766</v>
      </c>
      <c r="B33" s="5474" t="s">
        <v>2261</v>
      </c>
      <c r="C33" s="5475"/>
      <c r="D33" s="79"/>
    </row>
    <row r="34" spans="1:4" s="14" customFormat="1" ht="14">
      <c r="A34" s="3951" t="s">
        <v>768</v>
      </c>
      <c r="B34" s="5474" t="s">
        <v>2323</v>
      </c>
      <c r="C34" s="5475"/>
      <c r="D34" s="79"/>
    </row>
    <row r="35" spans="1:4" s="14" customFormat="1" ht="27.75" customHeight="1">
      <c r="A35" s="3951" t="s">
        <v>770</v>
      </c>
      <c r="B35" s="5474" t="s">
        <v>2324</v>
      </c>
      <c r="C35" s="5475"/>
      <c r="D35" s="79"/>
    </row>
    <row r="36" spans="1:4" ht="27.75" customHeight="1">
      <c r="A36" s="3951" t="s">
        <v>772</v>
      </c>
      <c r="B36" s="5474" t="s">
        <v>2262</v>
      </c>
      <c r="C36" s="5475"/>
      <c r="D36" s="79"/>
    </row>
    <row r="37" spans="1:4" s="14" customFormat="1">
      <c r="A37" s="79"/>
      <c r="B37" s="79"/>
      <c r="C37" s="79"/>
      <c r="D37" s="79"/>
    </row>
    <row r="38" spans="1:4">
      <c r="A38" s="79"/>
      <c r="B38" s="79"/>
      <c r="C38" s="79"/>
      <c r="D38" s="79"/>
    </row>
    <row r="39" spans="1:4" ht="14">
      <c r="A39" s="79"/>
      <c r="B39" s="204"/>
      <c r="C39" s="115" t="str">
        <f>+ToC!E96</f>
        <v xml:space="preserve">GENERAL Annual Return </v>
      </c>
      <c r="D39" s="116"/>
    </row>
    <row r="40" spans="1:4" ht="14">
      <c r="A40" s="79"/>
      <c r="B40" s="79"/>
      <c r="C40" s="115" t="s">
        <v>1863</v>
      </c>
      <c r="D40" s="86"/>
    </row>
    <row r="41" spans="1:4" ht="14" hidden="1">
      <c r="A41" s="79"/>
      <c r="B41" s="79"/>
      <c r="C41" s="85"/>
      <c r="D41" s="85"/>
    </row>
    <row r="42" spans="1:4" hidden="1"/>
    <row r="43" spans="1:4" hidden="1"/>
    <row r="44" spans="1:4" hidden="1"/>
    <row r="45" spans="1:4" hidden="1"/>
    <row r="46" spans="1:4" hidden="1"/>
    <row r="47" spans="1:4" hidden="1"/>
    <row r="48" spans="1:4" hidden="1"/>
    <row r="49" hidden="1"/>
    <row r="50" hidden="1"/>
    <row r="51" hidden="1"/>
    <row r="52" hidden="1"/>
    <row r="53" hidden="1"/>
    <row r="54" hidden="1"/>
  </sheetData>
  <sheetProtection password="C3AA" sheet="1" objects="1" scenarios="1"/>
  <customSheetViews>
    <customSheetView guid="{54084986-DBD9-467D-BB87-84DFF604BE53}" showPageBreaks="1" printArea="1">
      <selection activeCell="K27" sqref="K27"/>
      <pageMargins left="0.7" right="0.7" top="0.75" bottom="0.75" header="0.3" footer="0.3"/>
      <pageSetup paperSize="5" scale="66" orientation="portrait" r:id="rId1"/>
    </customSheetView>
  </customSheetViews>
  <mergeCells count="23">
    <mergeCell ref="B33:C33"/>
    <mergeCell ref="B34:C34"/>
    <mergeCell ref="B35:C35"/>
    <mergeCell ref="B36:C36"/>
    <mergeCell ref="B21:C21"/>
    <mergeCell ref="B23:C23"/>
    <mergeCell ref="B24:C24"/>
    <mergeCell ref="B27:C27"/>
    <mergeCell ref="B29:C29"/>
    <mergeCell ref="B32:C32"/>
    <mergeCell ref="B30:C30"/>
    <mergeCell ref="B28:C28"/>
    <mergeCell ref="B16:C16"/>
    <mergeCell ref="B17:C17"/>
    <mergeCell ref="B18:C18"/>
    <mergeCell ref="B19:C19"/>
    <mergeCell ref="B20:C20"/>
    <mergeCell ref="A1:C1"/>
    <mergeCell ref="B10:C10"/>
    <mergeCell ref="B13:C13"/>
    <mergeCell ref="B14:C14"/>
    <mergeCell ref="B15:C15"/>
    <mergeCell ref="A12:C12"/>
  </mergeCells>
  <hyperlinks>
    <hyperlink ref="A1:C1" location="ToC!A1" display="10.27"/>
  </hyperlinks>
  <pageMargins left="0.7" right="0.7" top="0.75" bottom="0.75" header="0.3" footer="0.3"/>
  <pageSetup paperSize="5" scale="66"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0"/>
    <pageSetUpPr fitToPage="1"/>
  </sheetPr>
  <dimension ref="A1:Y60"/>
  <sheetViews>
    <sheetView zoomScaleNormal="100" workbookViewId="0">
      <selection activeCell="A18" sqref="A18:B19"/>
    </sheetView>
  </sheetViews>
  <sheetFormatPr defaultColWidth="0" defaultRowHeight="14" zeroHeight="1"/>
  <cols>
    <col min="1" max="1" width="3.796875" style="1254" customWidth="1"/>
    <col min="2" max="4" width="25.796875" style="408" customWidth="1"/>
    <col min="5" max="5" width="15.796875" style="408" customWidth="1"/>
    <col min="6" max="7" width="12.796875" style="408" customWidth="1"/>
    <col min="8" max="8" width="25.796875" style="613" customWidth="1"/>
    <col min="9" max="25" width="0" style="408" hidden="1" customWidth="1"/>
    <col min="26" max="16384" width="9.296875" style="408" hidden="1"/>
  </cols>
  <sheetData>
    <row r="1" spans="1:9">
      <c r="A1" s="5504" t="s">
        <v>230</v>
      </c>
      <c r="B1" s="5504"/>
      <c r="C1" s="5504"/>
      <c r="D1" s="5504"/>
      <c r="E1" s="5504"/>
      <c r="F1" s="5504"/>
      <c r="G1" s="5504"/>
      <c r="H1" s="5504"/>
    </row>
    <row r="2" spans="1:9">
      <c r="A2" s="1007"/>
      <c r="B2" s="1007"/>
      <c r="C2" s="1007"/>
      <c r="D2" s="1007"/>
      <c r="E2" s="1007"/>
      <c r="F2" s="1007"/>
      <c r="G2" s="625" t="s">
        <v>1948</v>
      </c>
      <c r="H2" s="393"/>
      <c r="I2" s="399"/>
    </row>
    <row r="3" spans="1:9" s="519" customFormat="1" ht="15" customHeight="1">
      <c r="A3" s="1730" t="str">
        <f>+Cover!A14</f>
        <v>Select Name of Insurer/ Financial Holding Company</v>
      </c>
      <c r="B3" s="1733"/>
      <c r="C3" s="1733"/>
      <c r="D3" s="1734"/>
      <c r="E3" s="828"/>
      <c r="F3" s="828"/>
      <c r="G3" s="404"/>
      <c r="H3" s="399"/>
    </row>
    <row r="4" spans="1:9" s="519" customFormat="1">
      <c r="A4" s="1699" t="str">
        <f>+ToC!A3</f>
        <v>Insurer/Financial Holding Company</v>
      </c>
      <c r="B4" s="771"/>
      <c r="C4" s="771"/>
      <c r="D4" s="771"/>
      <c r="E4" s="771"/>
      <c r="F4" s="771"/>
      <c r="G4" s="828"/>
      <c r="H4" s="399"/>
    </row>
    <row r="5" spans="1:9" s="519" customFormat="1">
      <c r="A5" s="510"/>
      <c r="B5" s="771"/>
      <c r="C5" s="771"/>
      <c r="D5" s="771"/>
      <c r="E5" s="771"/>
      <c r="F5" s="771"/>
      <c r="G5" s="828"/>
      <c r="H5" s="399"/>
    </row>
    <row r="6" spans="1:9" s="573" customFormat="1">
      <c r="A6" s="504" t="str">
        <f>+ToC!A5</f>
        <v>General Insurers Annual Return</v>
      </c>
      <c r="B6" s="399"/>
      <c r="C6" s="399"/>
      <c r="D6" s="399"/>
      <c r="E6" s="1698"/>
      <c r="F6" s="1697"/>
      <c r="G6" s="828"/>
      <c r="H6" s="1698"/>
    </row>
    <row r="7" spans="1:9" s="573" customFormat="1">
      <c r="A7" s="504" t="str">
        <f>+ToC!A6</f>
        <v>For Year Ended:</v>
      </c>
      <c r="B7" s="399"/>
      <c r="C7" s="399"/>
      <c r="D7" s="399"/>
      <c r="E7" s="1698"/>
      <c r="F7" s="1697"/>
      <c r="G7" s="828"/>
      <c r="H7" s="898">
        <f>+Cover!A22</f>
        <v>0</v>
      </c>
    </row>
    <row r="8" spans="1:9" s="573" customFormat="1">
      <c r="A8" s="504"/>
      <c r="B8" s="399"/>
      <c r="C8" s="399"/>
      <c r="D8" s="399"/>
      <c r="E8" s="1698"/>
      <c r="F8" s="1697"/>
      <c r="G8" s="828"/>
      <c r="H8" s="1217"/>
    </row>
    <row r="9" spans="1:9" s="519" customFormat="1">
      <c r="A9" s="5503" t="s">
        <v>231</v>
      </c>
      <c r="B9" s="5503"/>
      <c r="C9" s="5503"/>
      <c r="D9" s="5503"/>
      <c r="E9" s="5503"/>
      <c r="F9" s="5503"/>
      <c r="G9" s="5503"/>
      <c r="H9" s="5503"/>
    </row>
    <row r="10" spans="1:9" s="519" customFormat="1" ht="14.5">
      <c r="A10" s="3909"/>
      <c r="B10" s="3909"/>
      <c r="C10" s="3909"/>
      <c r="D10" s="3909"/>
      <c r="E10" s="3909"/>
      <c r="F10" s="3909"/>
      <c r="G10" s="3909"/>
      <c r="H10" s="3909"/>
    </row>
    <row r="11" spans="1:9" s="573" customFormat="1">
      <c r="A11" s="5340" t="s">
        <v>2087</v>
      </c>
      <c r="B11" s="5340"/>
      <c r="C11" s="5340"/>
      <c r="D11" s="5340"/>
      <c r="E11" s="5340"/>
      <c r="F11" s="5340"/>
      <c r="G11" s="5340"/>
      <c r="H11" s="5340"/>
    </row>
    <row r="12" spans="1:9" s="573" customFormat="1">
      <c r="A12" s="575"/>
      <c r="B12" s="575"/>
      <c r="C12" s="501"/>
      <c r="D12" s="3994"/>
      <c r="E12" s="3994"/>
      <c r="F12" s="3994"/>
      <c r="G12" s="571"/>
      <c r="H12" s="3993"/>
    </row>
    <row r="13" spans="1:9" s="519" customFormat="1">
      <c r="A13" s="5340" t="s">
        <v>351</v>
      </c>
      <c r="B13" s="5340"/>
      <c r="C13" s="5340"/>
      <c r="D13" s="5340"/>
      <c r="E13" s="5340"/>
      <c r="F13" s="5340"/>
      <c r="G13" s="5340"/>
      <c r="H13" s="5340"/>
    </row>
    <row r="14" spans="1:9" s="517" customFormat="1">
      <c r="A14" s="399"/>
      <c r="B14" s="399"/>
      <c r="C14" s="399"/>
      <c r="D14" s="399"/>
      <c r="E14" s="399"/>
      <c r="F14" s="399"/>
      <c r="G14" s="399"/>
      <c r="H14" s="399"/>
    </row>
    <row r="15" spans="1:9" s="517" customFormat="1" ht="17.5" customHeight="1">
      <c r="A15" s="5495"/>
      <c r="B15" s="5496"/>
      <c r="C15" s="3995"/>
      <c r="D15" s="3996"/>
      <c r="E15" s="3995"/>
      <c r="F15" s="5497" t="s">
        <v>1042</v>
      </c>
      <c r="G15" s="5498"/>
      <c r="H15" s="3997"/>
    </row>
    <row r="16" spans="1:9" s="517" customFormat="1" ht="47.5" customHeight="1">
      <c r="A16" s="5491" t="s">
        <v>352</v>
      </c>
      <c r="B16" s="5492"/>
      <c r="C16" s="3998" t="s">
        <v>353</v>
      </c>
      <c r="D16" s="3999" t="s">
        <v>354</v>
      </c>
      <c r="E16" s="3998" t="s">
        <v>355</v>
      </c>
      <c r="F16" s="3998" t="s">
        <v>356</v>
      </c>
      <c r="G16" s="4000" t="s">
        <v>357</v>
      </c>
      <c r="H16" s="4000" t="s">
        <v>358</v>
      </c>
    </row>
    <row r="17" spans="1:25" s="517" customFormat="1" ht="15" customHeight="1">
      <c r="A17" s="5493" t="s">
        <v>141</v>
      </c>
      <c r="B17" s="5494"/>
      <c r="C17" s="4001" t="s">
        <v>142</v>
      </c>
      <c r="D17" s="4002" t="s">
        <v>143</v>
      </c>
      <c r="E17" s="4001" t="s">
        <v>144</v>
      </c>
      <c r="F17" s="4001" t="s">
        <v>145</v>
      </c>
      <c r="G17" s="4003" t="s">
        <v>146</v>
      </c>
      <c r="H17" s="4001" t="s">
        <v>359</v>
      </c>
    </row>
    <row r="18" spans="1:25" s="517" customFormat="1">
      <c r="A18" s="5501"/>
      <c r="B18" s="5502"/>
      <c r="C18" s="429"/>
      <c r="D18" s="428"/>
      <c r="E18" s="429"/>
      <c r="F18" s="943"/>
      <c r="G18" s="943"/>
      <c r="H18" s="430"/>
    </row>
    <row r="19" spans="1:25" s="517" customFormat="1">
      <c r="A19" s="5501"/>
      <c r="B19" s="5502"/>
      <c r="C19" s="429"/>
      <c r="D19" s="428"/>
      <c r="E19" s="429"/>
      <c r="F19" s="943"/>
      <c r="G19" s="943"/>
      <c r="H19" s="430"/>
    </row>
    <row r="20" spans="1:25" s="517" customFormat="1">
      <c r="A20" s="5501"/>
      <c r="B20" s="5502"/>
      <c r="C20" s="429"/>
      <c r="D20" s="428"/>
      <c r="E20" s="429"/>
      <c r="F20" s="943"/>
      <c r="G20" s="943"/>
      <c r="H20" s="430"/>
    </row>
    <row r="21" spans="1:25" s="517" customFormat="1">
      <c r="A21" s="5501"/>
      <c r="B21" s="5502"/>
      <c r="C21" s="429"/>
      <c r="D21" s="428"/>
      <c r="E21" s="429"/>
      <c r="F21" s="943"/>
      <c r="G21" s="943"/>
      <c r="H21" s="430"/>
    </row>
    <row r="22" spans="1:25" s="517" customFormat="1">
      <c r="A22" s="5501"/>
      <c r="B22" s="5502"/>
      <c r="C22" s="429"/>
      <c r="D22" s="428"/>
      <c r="E22" s="429"/>
      <c r="F22" s="943"/>
      <c r="G22" s="943"/>
      <c r="H22" s="430"/>
    </row>
    <row r="23" spans="1:25" s="517" customFormat="1">
      <c r="A23" s="5501"/>
      <c r="B23" s="5502"/>
      <c r="C23" s="429"/>
      <c r="D23" s="428"/>
      <c r="E23" s="429"/>
      <c r="F23" s="943"/>
      <c r="G23" s="943"/>
      <c r="H23" s="430"/>
    </row>
    <row r="24" spans="1:25" s="517" customFormat="1">
      <c r="A24" s="5501"/>
      <c r="B24" s="5502"/>
      <c r="C24" s="429"/>
      <c r="D24" s="428"/>
      <c r="E24" s="429"/>
      <c r="F24" s="943"/>
      <c r="G24" s="943"/>
      <c r="H24" s="430"/>
    </row>
    <row r="25" spans="1:25" s="517" customFormat="1">
      <c r="A25" s="5499" t="s">
        <v>250</v>
      </c>
      <c r="B25" s="5500"/>
      <c r="C25" s="1247"/>
      <c r="D25" s="1248"/>
      <c r="E25" s="1247"/>
      <c r="F25" s="1249">
        <f>SUM(F18:F24)</f>
        <v>0</v>
      </c>
      <c r="G25" s="1249">
        <f>SUM(G18:G24)</f>
        <v>0</v>
      </c>
      <c r="H25" s="1250"/>
    </row>
    <row r="26" spans="1:25" s="517" customFormat="1">
      <c r="A26" s="399"/>
      <c r="B26" s="399"/>
      <c r="C26" s="399"/>
      <c r="D26" s="399"/>
      <c r="E26" s="399"/>
      <c r="F26" s="399"/>
      <c r="G26" s="399"/>
      <c r="H26" s="399"/>
      <c r="Y26" s="517" t="s">
        <v>917</v>
      </c>
    </row>
    <row r="27" spans="1:25" s="517" customFormat="1">
      <c r="A27" s="399"/>
      <c r="B27" s="399"/>
      <c r="C27" s="399"/>
      <c r="D27" s="399"/>
      <c r="E27" s="399"/>
      <c r="F27" s="399"/>
      <c r="G27" s="399"/>
      <c r="H27" s="399"/>
      <c r="Y27" s="517" t="s">
        <v>915</v>
      </c>
    </row>
    <row r="28" spans="1:25" s="517" customFormat="1" ht="15.65" customHeight="1">
      <c r="A28" s="4004"/>
      <c r="B28" s="4005"/>
      <c r="C28" s="4005"/>
      <c r="D28" s="4005"/>
      <c r="E28" s="5505">
        <f>YEAR($H$7)</f>
        <v>1900</v>
      </c>
      <c r="F28" s="5506"/>
      <c r="G28" s="5505">
        <f>E28-1</f>
        <v>1899</v>
      </c>
      <c r="H28" s="5507"/>
      <c r="Y28" s="517" t="s">
        <v>916</v>
      </c>
    </row>
    <row r="29" spans="1:25" s="517" customFormat="1">
      <c r="A29" s="4006"/>
      <c r="B29" s="406"/>
      <c r="C29" s="406"/>
      <c r="D29" s="406"/>
      <c r="E29" s="5489" t="s">
        <v>933</v>
      </c>
      <c r="F29" s="5490"/>
      <c r="G29" s="5489" t="s">
        <v>933</v>
      </c>
      <c r="H29" s="5490"/>
    </row>
    <row r="30" spans="1:25" s="517" customFormat="1" ht="18" customHeight="1">
      <c r="A30" s="5399" t="s">
        <v>360</v>
      </c>
      <c r="B30" s="5488"/>
      <c r="C30" s="5488"/>
      <c r="D30" s="5484"/>
      <c r="E30" s="5483"/>
      <c r="F30" s="5484"/>
      <c r="G30" s="5483"/>
      <c r="H30" s="5484"/>
    </row>
    <row r="31" spans="1:25" s="517" customFormat="1" ht="18" customHeight="1">
      <c r="A31" s="5399" t="s">
        <v>361</v>
      </c>
      <c r="B31" s="5488"/>
      <c r="C31" s="5488"/>
      <c r="D31" s="5484"/>
      <c r="E31" s="5483"/>
      <c r="F31" s="5484"/>
      <c r="G31" s="5483"/>
      <c r="H31" s="5484"/>
    </row>
    <row r="32" spans="1:25">
      <c r="A32" s="399"/>
      <c r="B32" s="399"/>
      <c r="C32" s="399"/>
      <c r="D32" s="399"/>
      <c r="E32" s="399"/>
      <c r="F32" s="399"/>
      <c r="G32" s="399"/>
      <c r="H32" s="399"/>
    </row>
    <row r="33" spans="1:8">
      <c r="A33" s="399"/>
      <c r="B33" s="399"/>
      <c r="C33" s="399"/>
      <c r="D33" s="399"/>
      <c r="E33" s="399"/>
      <c r="F33" s="399"/>
      <c r="G33" s="399"/>
      <c r="H33" s="399"/>
    </row>
    <row r="34" spans="1:8" s="1252" customFormat="1" ht="16.899999999999999" customHeight="1">
      <c r="A34" s="4007">
        <v>2</v>
      </c>
      <c r="B34" s="4008" t="s">
        <v>362</v>
      </c>
      <c r="C34" s="4008"/>
      <c r="D34" s="4008"/>
      <c r="E34" s="4008"/>
      <c r="F34" s="4008"/>
      <c r="G34" s="4009"/>
      <c r="H34" s="4010"/>
    </row>
    <row r="35" spans="1:8" s="1252" customFormat="1" ht="16" customHeight="1">
      <c r="A35" s="4011"/>
      <c r="B35" s="4012" t="s">
        <v>363</v>
      </c>
      <c r="C35" s="571"/>
      <c r="D35" s="571"/>
      <c r="E35" s="571"/>
      <c r="F35" s="571"/>
      <c r="G35" s="3694" t="s">
        <v>917</v>
      </c>
      <c r="H35" s="4013"/>
    </row>
    <row r="36" spans="1:8" s="1252" customFormat="1">
      <c r="A36" s="4011"/>
      <c r="B36" s="571"/>
      <c r="C36" s="571"/>
      <c r="D36" s="571"/>
      <c r="E36" s="571"/>
      <c r="F36" s="571"/>
      <c r="G36" s="571"/>
      <c r="H36" s="4013"/>
    </row>
    <row r="37" spans="1:8" s="1252" customFormat="1">
      <c r="A37" s="4014"/>
      <c r="B37" s="178" t="s">
        <v>1129</v>
      </c>
      <c r="C37" s="571"/>
      <c r="D37" s="571"/>
      <c r="E37" s="571"/>
      <c r="F37" s="571"/>
      <c r="G37" s="571"/>
      <c r="H37" s="4013"/>
    </row>
    <row r="38" spans="1:8" s="1252" customFormat="1">
      <c r="A38" s="4015"/>
      <c r="B38" s="3941"/>
      <c r="C38" s="1159"/>
      <c r="D38" s="1159"/>
      <c r="E38" s="1159"/>
      <c r="F38" s="1159"/>
      <c r="G38" s="1159"/>
      <c r="H38" s="1160"/>
    </row>
    <row r="39" spans="1:8" s="1252" customFormat="1">
      <c r="A39" s="4016">
        <v>1</v>
      </c>
      <c r="B39" s="5485"/>
      <c r="C39" s="5486"/>
      <c r="D39" s="5486"/>
      <c r="E39" s="5486"/>
      <c r="F39" s="5486"/>
      <c r="G39" s="5486"/>
      <c r="H39" s="5487"/>
    </row>
    <row r="40" spans="1:8" s="1252" customFormat="1">
      <c r="A40" s="4016">
        <v>2</v>
      </c>
      <c r="B40" s="5480"/>
      <c r="C40" s="5481"/>
      <c r="D40" s="5481"/>
      <c r="E40" s="5481"/>
      <c r="F40" s="5481"/>
      <c r="G40" s="5481"/>
      <c r="H40" s="5482"/>
    </row>
    <row r="41" spans="1:8" s="1252" customFormat="1">
      <c r="A41" s="4016">
        <v>3</v>
      </c>
      <c r="B41" s="5480"/>
      <c r="C41" s="5481"/>
      <c r="D41" s="5481"/>
      <c r="E41" s="5481"/>
      <c r="F41" s="5481"/>
      <c r="G41" s="5481"/>
      <c r="H41" s="5482"/>
    </row>
    <row r="42" spans="1:8" s="1252" customFormat="1">
      <c r="A42" s="4016">
        <v>4</v>
      </c>
      <c r="B42" s="5480"/>
      <c r="C42" s="5481"/>
      <c r="D42" s="5481"/>
      <c r="E42" s="5481"/>
      <c r="F42" s="5481"/>
      <c r="G42" s="5481"/>
      <c r="H42" s="5482"/>
    </row>
    <row r="43" spans="1:8" s="1252" customFormat="1">
      <c r="A43" s="4016">
        <v>5</v>
      </c>
      <c r="B43" s="5480"/>
      <c r="C43" s="5481"/>
      <c r="D43" s="5481"/>
      <c r="E43" s="5481"/>
      <c r="F43" s="5481"/>
      <c r="G43" s="5481"/>
      <c r="H43" s="5482"/>
    </row>
    <row r="44" spans="1:8" s="1252" customFormat="1">
      <c r="A44" s="4017">
        <v>6</v>
      </c>
      <c r="B44" s="5480"/>
      <c r="C44" s="5481"/>
      <c r="D44" s="5481"/>
      <c r="E44" s="5481"/>
      <c r="F44" s="5481"/>
      <c r="G44" s="5481"/>
      <c r="H44" s="5482"/>
    </row>
    <row r="45" spans="1:8">
      <c r="A45" s="399"/>
      <c r="B45" s="399"/>
      <c r="C45" s="399"/>
      <c r="D45" s="399"/>
      <c r="E45" s="399"/>
      <c r="F45" s="399"/>
      <c r="G45" s="399"/>
      <c r="H45" s="399"/>
    </row>
    <row r="46" spans="1:8" s="517" customFormat="1">
      <c r="A46" s="1253"/>
      <c r="B46" s="399"/>
      <c r="C46" s="399"/>
      <c r="D46" s="399"/>
      <c r="E46" s="404"/>
      <c r="F46" s="404"/>
      <c r="G46" s="404"/>
      <c r="H46" s="404"/>
    </row>
    <row r="47" spans="1:8" s="517" customFormat="1">
      <c r="A47" s="1253"/>
      <c r="B47" s="399"/>
      <c r="C47" s="399"/>
      <c r="D47" s="399"/>
      <c r="E47" s="404"/>
      <c r="F47" s="404"/>
      <c r="G47" s="404"/>
      <c r="H47" s="404"/>
    </row>
    <row r="48" spans="1:8">
      <c r="A48" s="399"/>
      <c r="B48" s="399"/>
      <c r="C48" s="399"/>
      <c r="D48" s="399"/>
      <c r="E48" s="399"/>
      <c r="F48" s="399"/>
      <c r="G48" s="399"/>
      <c r="H48" s="399"/>
    </row>
    <row r="49" spans="1:8">
      <c r="A49" s="399"/>
      <c r="B49" s="399"/>
      <c r="C49" s="399"/>
      <c r="D49" s="399"/>
      <c r="E49" s="399"/>
      <c r="F49" s="399"/>
      <c r="G49" s="399"/>
      <c r="H49" s="399"/>
    </row>
    <row r="50" spans="1:8" ht="13.15" customHeight="1">
      <c r="A50" s="399"/>
      <c r="B50" s="399"/>
      <c r="C50" s="399"/>
      <c r="D50" s="399"/>
      <c r="E50" s="399"/>
      <c r="F50" s="399"/>
      <c r="G50" s="550"/>
      <c r="H50" s="400" t="str">
        <f>+ToC!E96</f>
        <v xml:space="preserve">GENERAL Annual Return </v>
      </c>
    </row>
    <row r="51" spans="1:8" ht="13.15" customHeight="1">
      <c r="A51" s="399"/>
      <c r="B51" s="399"/>
      <c r="C51" s="399"/>
      <c r="D51" s="399"/>
      <c r="E51" s="399"/>
      <c r="F51" s="399"/>
      <c r="G51" s="399"/>
      <c r="H51" s="407" t="s">
        <v>990</v>
      </c>
    </row>
    <row r="52" spans="1:8" ht="13.15" hidden="1" customHeight="1">
      <c r="A52" s="408"/>
    </row>
    <row r="53" spans="1:8" ht="13.15" hidden="1" customHeight="1">
      <c r="A53" s="408"/>
    </row>
    <row r="54" spans="1:8" ht="13.15" hidden="1" customHeight="1">
      <c r="A54" s="408"/>
    </row>
    <row r="55" spans="1:8" hidden="1">
      <c r="A55" s="408"/>
    </row>
    <row r="56" spans="1:8" hidden="1">
      <c r="A56" s="408"/>
    </row>
    <row r="57" spans="1:8" hidden="1">
      <c r="A57" s="408"/>
    </row>
    <row r="58" spans="1:8" hidden="1">
      <c r="A58" s="408"/>
    </row>
    <row r="59" spans="1:8" hidden="1">
      <c r="A59" s="408"/>
    </row>
    <row r="60" spans="1:8" hidden="1">
      <c r="A60" s="408"/>
    </row>
  </sheetData>
  <sheetProtection password="C3AA" sheet="1" objects="1" scenarios="1"/>
  <customSheetViews>
    <customSheetView guid="{54084986-DBD9-467D-BB87-84DFF604BE53}" fitToPage="1" topLeftCell="A8">
      <selection activeCell="F16" sqref="F16"/>
      <pageMargins left="0.39370078740157483" right="0.39370078740157483" top="0.59055118110236227" bottom="0.39370078740157483" header="0.39370078740157483" footer="0.39370078740157483"/>
      <printOptions horizontalCentered="1"/>
      <pageSetup paperSize="5" scale="73" orientation="portrait" r:id="rId1"/>
      <headerFooter alignWithMargins="0"/>
    </customSheetView>
  </customSheetViews>
  <mergeCells count="32">
    <mergeCell ref="A11:H11"/>
    <mergeCell ref="A9:H9"/>
    <mergeCell ref="A1:H1"/>
    <mergeCell ref="E28:F28"/>
    <mergeCell ref="G28:H28"/>
    <mergeCell ref="E29:F29"/>
    <mergeCell ref="G29:H29"/>
    <mergeCell ref="A16:B16"/>
    <mergeCell ref="A17:B17"/>
    <mergeCell ref="A13:H13"/>
    <mergeCell ref="A15:B15"/>
    <mergeCell ref="F15:G15"/>
    <mergeCell ref="A25:B25"/>
    <mergeCell ref="A18:B18"/>
    <mergeCell ref="A19:B19"/>
    <mergeCell ref="A20:B20"/>
    <mergeCell ref="A21:B21"/>
    <mergeCell ref="A22:B22"/>
    <mergeCell ref="A23:B23"/>
    <mergeCell ref="A24:B24"/>
    <mergeCell ref="B43:H43"/>
    <mergeCell ref="B44:H44"/>
    <mergeCell ref="G30:H30"/>
    <mergeCell ref="G31:H31"/>
    <mergeCell ref="B39:H39"/>
    <mergeCell ref="B40:H40"/>
    <mergeCell ref="B41:H41"/>
    <mergeCell ref="A31:D31"/>
    <mergeCell ref="A30:D30"/>
    <mergeCell ref="E30:F30"/>
    <mergeCell ref="E31:F31"/>
    <mergeCell ref="B42:H42"/>
  </mergeCells>
  <dataValidations count="1">
    <dataValidation type="list" allowBlank="1" showInputMessage="1" showErrorMessage="1" sqref="G35">
      <formula1>$Y$26:$Y$28</formula1>
    </dataValidation>
  </dataValidations>
  <hyperlinks>
    <hyperlink ref="A1:H1" location="ToC!A1" display="10.31"/>
  </hyperlinks>
  <printOptions horizontalCentered="1"/>
  <pageMargins left="0.39370078740157499" right="0.39370078740157499" top="0.59055118110236204" bottom="0.39370078740157499" header="0.39370078740157499" footer="0.39370078740157499"/>
  <pageSetup paperSize="5" scale="73" orientation="portrait" r:id="rId2"/>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0"/>
  </sheetPr>
  <dimension ref="A1:Z79"/>
  <sheetViews>
    <sheetView zoomScaleNormal="100" workbookViewId="0">
      <selection activeCell="A18" sqref="A18:B19"/>
    </sheetView>
  </sheetViews>
  <sheetFormatPr defaultColWidth="0" defaultRowHeight="13" zeroHeight="1"/>
  <cols>
    <col min="1" max="1" width="6.796875" style="394" customWidth="1"/>
    <col min="2" max="2" width="58.296875" style="394" customWidth="1"/>
    <col min="3" max="3" width="9.296875" style="394" customWidth="1"/>
    <col min="4" max="7" width="15.796875" style="394" customWidth="1"/>
    <col min="8" max="26" width="0" style="394" hidden="1" customWidth="1"/>
    <col min="27" max="16384" width="9.296875" style="394" hidden="1"/>
  </cols>
  <sheetData>
    <row r="1" spans="1:7" ht="14">
      <c r="A1" s="5380" t="s">
        <v>259</v>
      </c>
      <c r="B1" s="5380"/>
      <c r="C1" s="5425"/>
      <c r="D1" s="5425"/>
      <c r="E1" s="5425"/>
      <c r="F1" s="5425"/>
      <c r="G1" s="399"/>
    </row>
    <row r="2" spans="1:7" ht="14">
      <c r="A2" s="1216"/>
      <c r="B2" s="622"/>
      <c r="C2" s="399"/>
      <c r="D2" s="399"/>
      <c r="E2" s="625" t="s">
        <v>1948</v>
      </c>
      <c r="F2" s="393"/>
      <c r="G2" s="399"/>
    </row>
    <row r="3" spans="1:7" ht="14">
      <c r="A3" s="1730" t="str">
        <f>+Cover!A14</f>
        <v>Select Name of Insurer/ Financial Holding Company</v>
      </c>
      <c r="B3" s="1251"/>
      <c r="C3" s="399"/>
      <c r="D3" s="399"/>
      <c r="E3" s="399"/>
      <c r="F3" s="399"/>
      <c r="G3" s="399"/>
    </row>
    <row r="4" spans="1:7" ht="14">
      <c r="A4" s="1699" t="str">
        <f>+ToC!A3</f>
        <v>Insurer/Financial Holding Company</v>
      </c>
      <c r="B4" s="399"/>
      <c r="C4" s="399"/>
      <c r="D4" s="399"/>
      <c r="E4" s="399"/>
      <c r="F4" s="1700"/>
      <c r="G4" s="399"/>
    </row>
    <row r="5" spans="1:7" ht="14">
      <c r="A5" s="399"/>
      <c r="B5" s="399"/>
      <c r="C5" s="399"/>
      <c r="D5" s="399"/>
      <c r="E5" s="399"/>
      <c r="F5" s="399"/>
      <c r="G5" s="399"/>
    </row>
    <row r="6" spans="1:7" ht="14">
      <c r="A6" s="5379" t="str">
        <f>+ToC!A5</f>
        <v>General Insurers Annual Return</v>
      </c>
      <c r="B6" s="5379"/>
      <c r="C6" s="5514"/>
      <c r="D6" s="5451"/>
      <c r="E6" s="399"/>
      <c r="F6" s="399"/>
      <c r="G6" s="522"/>
    </row>
    <row r="7" spans="1:7" ht="14">
      <c r="A7" s="504" t="str">
        <f>+ToC!A6</f>
        <v>For Year Ended:</v>
      </c>
      <c r="B7" s="397"/>
      <c r="C7" s="397"/>
      <c r="D7" s="397"/>
      <c r="E7" s="898">
        <f>+Cover!A22</f>
        <v>0</v>
      </c>
      <c r="F7" s="399"/>
      <c r="G7" s="522"/>
    </row>
    <row r="8" spans="1:7" ht="14">
      <c r="A8" s="209"/>
      <c r="B8" s="399"/>
      <c r="C8" s="399"/>
      <c r="D8" s="399"/>
      <c r="E8" s="1217"/>
      <c r="F8" s="399"/>
      <c r="G8" s="522"/>
    </row>
    <row r="9" spans="1:7" ht="14">
      <c r="A9" s="5430" t="s">
        <v>231</v>
      </c>
      <c r="B9" s="5430"/>
      <c r="C9" s="5430"/>
      <c r="D9" s="5430"/>
      <c r="E9" s="5430"/>
      <c r="F9" s="5430"/>
      <c r="G9" s="5430"/>
    </row>
    <row r="10" spans="1:7" ht="14">
      <c r="A10" s="399"/>
      <c r="B10" s="399"/>
      <c r="C10" s="515"/>
      <c r="D10" s="515"/>
      <c r="E10" s="550"/>
      <c r="F10" s="550"/>
      <c r="G10" s="550"/>
    </row>
    <row r="11" spans="1:7" ht="14">
      <c r="A11" s="5257" t="s">
        <v>1202</v>
      </c>
      <c r="B11" s="5257"/>
      <c r="C11" s="5257"/>
      <c r="D11" s="5257"/>
      <c r="E11" s="5257"/>
      <c r="F11" s="5257"/>
      <c r="G11" s="5257"/>
    </row>
    <row r="12" spans="1:7" ht="14">
      <c r="A12" s="399"/>
      <c r="B12" s="399"/>
      <c r="C12" s="515"/>
      <c r="D12" s="515"/>
      <c r="E12" s="550"/>
      <c r="F12" s="550"/>
      <c r="G12" s="550"/>
    </row>
    <row r="13" spans="1:7" ht="14">
      <c r="A13" s="3952"/>
      <c r="B13" s="1154"/>
      <c r="C13" s="3953"/>
      <c r="D13" s="3953"/>
      <c r="E13" s="3954"/>
      <c r="F13" s="5512" t="s">
        <v>893</v>
      </c>
      <c r="G13" s="5513"/>
    </row>
    <row r="14" spans="1:7" ht="42">
      <c r="A14" s="507" t="s">
        <v>323</v>
      </c>
      <c r="B14" s="3955" t="s">
        <v>324</v>
      </c>
      <c r="C14" s="507" t="s">
        <v>10</v>
      </c>
      <c r="D14" s="1152" t="s">
        <v>325</v>
      </c>
      <c r="E14" s="3956" t="s">
        <v>326</v>
      </c>
      <c r="F14" s="3957">
        <f>YEAR($E$7)</f>
        <v>1900</v>
      </c>
      <c r="G14" s="3958">
        <f>F14-1</f>
        <v>1899</v>
      </c>
    </row>
    <row r="15" spans="1:7" ht="14">
      <c r="A15" s="3959"/>
      <c r="B15" s="398"/>
      <c r="C15" s="3960"/>
      <c r="D15" s="3961" t="s">
        <v>141</v>
      </c>
      <c r="E15" s="3962" t="s">
        <v>142</v>
      </c>
      <c r="F15" s="3963" t="s">
        <v>143</v>
      </c>
      <c r="G15" s="3964" t="s">
        <v>144</v>
      </c>
    </row>
    <row r="16" spans="1:7" ht="14">
      <c r="A16" s="507"/>
      <c r="B16" s="1154"/>
      <c r="C16" s="3953"/>
      <c r="D16" s="3965" t="s">
        <v>933</v>
      </c>
      <c r="E16" s="3965" t="s">
        <v>933</v>
      </c>
      <c r="F16" s="3965" t="s">
        <v>933</v>
      </c>
      <c r="G16" s="3965" t="s">
        <v>933</v>
      </c>
    </row>
    <row r="17" spans="1:7" ht="14">
      <c r="A17" s="3966" t="s">
        <v>327</v>
      </c>
      <c r="B17" s="3967" t="s">
        <v>328</v>
      </c>
      <c r="C17" s="3968"/>
      <c r="D17" s="1220"/>
      <c r="E17" s="1221"/>
      <c r="F17" s="1222"/>
      <c r="G17" s="1219"/>
    </row>
    <row r="18" spans="1:7" ht="14">
      <c r="A18" s="3969"/>
      <c r="B18" s="402"/>
      <c r="C18" s="3970"/>
      <c r="D18" s="1223"/>
      <c r="E18" s="1221"/>
      <c r="F18" s="1222"/>
      <c r="G18" s="1219"/>
    </row>
    <row r="19" spans="1:7" ht="14">
      <c r="A19" s="3969">
        <v>1</v>
      </c>
      <c r="B19" s="3971" t="s">
        <v>329</v>
      </c>
      <c r="C19" s="3972"/>
      <c r="D19" s="1225"/>
      <c r="E19" s="933"/>
      <c r="F19" s="934"/>
      <c r="G19" s="935"/>
    </row>
    <row r="20" spans="1:7" ht="14">
      <c r="A20" s="3969"/>
      <c r="B20" s="909"/>
      <c r="C20" s="3972"/>
      <c r="D20" s="1226"/>
      <c r="E20" s="933"/>
      <c r="F20" s="934"/>
      <c r="G20" s="935"/>
    </row>
    <row r="21" spans="1:7" ht="14">
      <c r="A21" s="3969">
        <v>2</v>
      </c>
      <c r="B21" s="3971" t="s">
        <v>330</v>
      </c>
      <c r="C21" s="3972"/>
      <c r="D21" s="942"/>
      <c r="E21" s="933"/>
      <c r="F21" s="934"/>
      <c r="G21" s="935"/>
    </row>
    <row r="22" spans="1:7" ht="14">
      <c r="A22" s="3969"/>
      <c r="B22" s="909"/>
      <c r="C22" s="3972"/>
      <c r="D22" s="1226"/>
      <c r="E22" s="933"/>
      <c r="F22" s="934"/>
      <c r="G22" s="935"/>
    </row>
    <row r="23" spans="1:7" ht="14">
      <c r="A23" s="3969">
        <v>3</v>
      </c>
      <c r="B23" s="909" t="s">
        <v>331</v>
      </c>
      <c r="C23" s="3972"/>
      <c r="D23" s="942"/>
      <c r="E23" s="933"/>
      <c r="F23" s="934"/>
      <c r="G23" s="935"/>
    </row>
    <row r="24" spans="1:7" ht="14">
      <c r="A24" s="3969"/>
      <c r="B24" s="909"/>
      <c r="C24" s="3972"/>
      <c r="D24" s="1226"/>
      <c r="E24" s="933"/>
      <c r="F24" s="934"/>
      <c r="G24" s="935"/>
    </row>
    <row r="25" spans="1:7" ht="14">
      <c r="A25" s="3969">
        <v>4</v>
      </c>
      <c r="B25" s="909" t="s">
        <v>332</v>
      </c>
      <c r="C25" s="3972"/>
      <c r="D25" s="1226"/>
      <c r="E25" s="933"/>
      <c r="F25" s="934"/>
      <c r="G25" s="935"/>
    </row>
    <row r="26" spans="1:7" ht="14">
      <c r="A26" s="3969"/>
      <c r="B26" s="909"/>
      <c r="C26" s="3972"/>
      <c r="D26" s="1226"/>
      <c r="E26" s="933"/>
      <c r="F26" s="934"/>
      <c r="G26" s="935"/>
    </row>
    <row r="27" spans="1:7" ht="14">
      <c r="A27" s="3969">
        <v>5</v>
      </c>
      <c r="B27" s="909" t="s">
        <v>333</v>
      </c>
      <c r="C27" s="3972"/>
      <c r="D27" s="1226"/>
      <c r="E27" s="933"/>
      <c r="F27" s="934"/>
      <c r="G27" s="935"/>
    </row>
    <row r="28" spans="1:7" ht="14">
      <c r="A28" s="3969"/>
      <c r="B28" s="909"/>
      <c r="C28" s="3972"/>
      <c r="D28" s="1226"/>
      <c r="E28" s="933"/>
      <c r="F28" s="934"/>
      <c r="G28" s="935"/>
    </row>
    <row r="29" spans="1:7" ht="14">
      <c r="A29" s="3969">
        <v>6</v>
      </c>
      <c r="B29" s="3971" t="s">
        <v>334</v>
      </c>
      <c r="C29" s="3972"/>
      <c r="D29" s="942"/>
      <c r="E29" s="933"/>
      <c r="F29" s="934"/>
      <c r="G29" s="935"/>
    </row>
    <row r="30" spans="1:7" ht="14">
      <c r="A30" s="3969"/>
      <c r="B30" s="909"/>
      <c r="C30" s="3972"/>
      <c r="D30" s="1226"/>
      <c r="E30" s="933"/>
      <c r="F30" s="934"/>
      <c r="G30" s="935"/>
    </row>
    <row r="31" spans="1:7" ht="14">
      <c r="A31" s="3969">
        <v>7</v>
      </c>
      <c r="B31" s="909" t="s">
        <v>335</v>
      </c>
      <c r="C31" s="3972"/>
      <c r="D31" s="1226"/>
      <c r="E31" s="933"/>
      <c r="F31" s="934"/>
      <c r="G31" s="935"/>
    </row>
    <row r="32" spans="1:7" ht="14">
      <c r="A32" s="3969"/>
      <c r="B32" s="909"/>
      <c r="C32" s="3972"/>
      <c r="D32" s="1226"/>
      <c r="E32" s="933"/>
      <c r="F32" s="934"/>
      <c r="G32" s="935"/>
    </row>
    <row r="33" spans="1:26" ht="14">
      <c r="A33" s="3973" t="s">
        <v>336</v>
      </c>
      <c r="B33" s="3974" t="s">
        <v>337</v>
      </c>
      <c r="C33" s="3972"/>
      <c r="D33" s="1227"/>
      <c r="E33" s="936"/>
      <c r="F33" s="937"/>
      <c r="G33" s="938"/>
    </row>
    <row r="34" spans="1:26" ht="14">
      <c r="A34" s="3973"/>
      <c r="B34" s="3974"/>
      <c r="C34" s="3972"/>
      <c r="D34" s="1227"/>
      <c r="E34" s="939"/>
      <c r="F34" s="940"/>
      <c r="G34" s="941"/>
      <c r="Z34" s="394" t="s">
        <v>917</v>
      </c>
    </row>
    <row r="35" spans="1:26" ht="14">
      <c r="A35" s="3973">
        <v>1</v>
      </c>
      <c r="B35" s="3971" t="s">
        <v>338</v>
      </c>
      <c r="C35" s="3972"/>
      <c r="D35" s="1227"/>
      <c r="E35" s="939"/>
      <c r="F35" s="940"/>
      <c r="G35" s="941"/>
      <c r="Z35" s="394" t="s">
        <v>915</v>
      </c>
    </row>
    <row r="36" spans="1:26" ht="14">
      <c r="A36" s="3975"/>
      <c r="B36" s="3971"/>
      <c r="C36" s="3976"/>
      <c r="D36" s="1227"/>
      <c r="E36" s="939"/>
      <c r="F36" s="940"/>
      <c r="G36" s="941"/>
      <c r="Z36" s="394" t="s">
        <v>916</v>
      </c>
    </row>
    <row r="37" spans="1:26" ht="14">
      <c r="A37" s="3975"/>
      <c r="B37" s="3971" t="s">
        <v>339</v>
      </c>
      <c r="C37" s="3976"/>
      <c r="D37" s="1227"/>
      <c r="E37" s="939"/>
      <c r="F37" s="940"/>
      <c r="G37" s="941"/>
    </row>
    <row r="38" spans="1:26" ht="14">
      <c r="A38" s="3977"/>
      <c r="B38" s="3978"/>
      <c r="C38" s="3979"/>
      <c r="D38" s="1218"/>
      <c r="E38" s="1218"/>
      <c r="F38" s="1218"/>
      <c r="G38" s="1218"/>
    </row>
    <row r="39" spans="1:26" ht="14">
      <c r="A39" s="405"/>
      <c r="B39" s="402"/>
      <c r="C39" s="3902"/>
      <c r="D39" s="511"/>
      <c r="E39" s="1228"/>
      <c r="F39" s="1228"/>
      <c r="G39" s="1228"/>
    </row>
    <row r="40" spans="1:26" ht="14">
      <c r="A40" s="3980"/>
      <c r="B40" s="3981" t="s">
        <v>340</v>
      </c>
      <c r="C40" s="3982"/>
      <c r="D40" s="1229"/>
      <c r="E40" s="1230"/>
      <c r="F40" s="1230"/>
      <c r="G40" s="1231"/>
    </row>
    <row r="41" spans="1:26" ht="14">
      <c r="A41" s="3971"/>
      <c r="B41" s="3983" t="s">
        <v>1185</v>
      </c>
      <c r="C41" s="3984"/>
      <c r="D41" s="1233"/>
      <c r="E41" s="1234"/>
      <c r="F41" s="3739" t="s">
        <v>917</v>
      </c>
      <c r="G41" s="1235"/>
    </row>
    <row r="42" spans="1:26" ht="14">
      <c r="A42" s="1224"/>
      <c r="B42" s="1232"/>
      <c r="C42" s="1233"/>
      <c r="D42" s="1233"/>
      <c r="E42" s="1236"/>
      <c r="F42" s="1237"/>
      <c r="G42" s="1235"/>
    </row>
    <row r="43" spans="1:26" ht="14">
      <c r="A43" s="1224"/>
      <c r="B43" s="3983" t="s">
        <v>1186</v>
      </c>
      <c r="C43" s="1233"/>
      <c r="D43" s="1233"/>
      <c r="E43" s="1234"/>
      <c r="F43" s="3739" t="s">
        <v>917</v>
      </c>
      <c r="G43" s="1235"/>
    </row>
    <row r="44" spans="1:26" ht="14">
      <c r="A44" s="1238"/>
      <c r="B44" s="1239"/>
      <c r="C44" s="1240"/>
      <c r="D44" s="1240"/>
      <c r="E44" s="1241"/>
      <c r="F44" s="1237"/>
      <c r="G44" s="1242"/>
    </row>
    <row r="45" spans="1:26" ht="14">
      <c r="A45" s="523"/>
      <c r="B45" s="895"/>
      <c r="C45" s="511"/>
      <c r="D45" s="511"/>
      <c r="E45" s="1228"/>
      <c r="F45" s="1228"/>
      <c r="G45" s="1228"/>
    </row>
    <row r="46" spans="1:26" ht="14">
      <c r="A46" s="523"/>
      <c r="B46" s="895"/>
      <c r="C46" s="511"/>
      <c r="D46" s="511"/>
      <c r="E46" s="1228"/>
      <c r="F46" s="1228"/>
      <c r="G46" s="1228"/>
    </row>
    <row r="47" spans="1:26" ht="14">
      <c r="A47" s="1243"/>
      <c r="B47" s="3985" t="s">
        <v>341</v>
      </c>
      <c r="C47" s="3986"/>
      <c r="D47" s="3986"/>
      <c r="E47" s="3987"/>
      <c r="F47" s="3988"/>
      <c r="G47" s="1244"/>
    </row>
    <row r="48" spans="1:26" ht="30.75" customHeight="1">
      <c r="A48" s="1245"/>
      <c r="B48" s="5511" t="s">
        <v>1595</v>
      </c>
      <c r="C48" s="5511"/>
      <c r="D48" s="5511"/>
      <c r="E48" s="5511"/>
      <c r="F48" s="5511"/>
      <c r="G48" s="1235"/>
    </row>
    <row r="49" spans="1:7" ht="14">
      <c r="A49" s="1245"/>
      <c r="B49" s="3908"/>
      <c r="C49" s="3902"/>
      <c r="D49" s="3902"/>
      <c r="E49" s="402"/>
      <c r="F49" s="3989"/>
      <c r="G49" s="1235"/>
    </row>
    <row r="50" spans="1:7" ht="30" customHeight="1">
      <c r="A50" s="1245"/>
      <c r="B50" s="5510" t="s">
        <v>342</v>
      </c>
      <c r="C50" s="5510"/>
      <c r="D50" s="5510"/>
      <c r="E50" s="5510"/>
      <c r="F50" s="5510"/>
      <c r="G50" s="1235"/>
    </row>
    <row r="51" spans="1:7" ht="14">
      <c r="A51" s="1245"/>
      <c r="B51" s="3908"/>
      <c r="C51" s="3902"/>
      <c r="D51" s="3902"/>
      <c r="E51" s="402"/>
      <c r="F51" s="3989"/>
      <c r="G51" s="1235"/>
    </row>
    <row r="52" spans="1:7" ht="27" customHeight="1">
      <c r="A52" s="1245"/>
      <c r="B52" s="5510" t="s">
        <v>343</v>
      </c>
      <c r="C52" s="5510"/>
      <c r="D52" s="5510"/>
      <c r="E52" s="5510"/>
      <c r="F52" s="5510"/>
      <c r="G52" s="1235"/>
    </row>
    <row r="53" spans="1:7" ht="14">
      <c r="A53" s="1245"/>
      <c r="B53" s="3908"/>
      <c r="C53" s="3902"/>
      <c r="D53" s="3902"/>
      <c r="E53" s="402"/>
      <c r="F53" s="3989"/>
      <c r="G53" s="1235"/>
    </row>
    <row r="54" spans="1:7" ht="14">
      <c r="A54" s="1245"/>
      <c r="B54" s="402" t="s">
        <v>344</v>
      </c>
      <c r="C54" s="3902"/>
      <c r="D54" s="3902"/>
      <c r="E54" s="3989"/>
      <c r="F54" s="3989"/>
      <c r="G54" s="1235"/>
    </row>
    <row r="55" spans="1:7" ht="15" customHeight="1">
      <c r="A55" s="1245"/>
      <c r="B55" s="3908"/>
      <c r="C55" s="3902"/>
      <c r="D55" s="3902"/>
      <c r="E55" s="402"/>
      <c r="F55" s="3989"/>
      <c r="G55" s="1235"/>
    </row>
    <row r="56" spans="1:7" ht="46.5" customHeight="1">
      <c r="A56" s="1245"/>
      <c r="B56" s="5511" t="s">
        <v>345</v>
      </c>
      <c r="C56" s="5510"/>
      <c r="D56" s="5510"/>
      <c r="E56" s="5510"/>
      <c r="F56" s="5510"/>
      <c r="G56" s="1235"/>
    </row>
    <row r="57" spans="1:7" ht="15" customHeight="1">
      <c r="A57" s="1245"/>
      <c r="B57" s="3990"/>
      <c r="C57" s="3991"/>
      <c r="D57" s="3991"/>
      <c r="E57" s="3991"/>
      <c r="F57" s="3991"/>
      <c r="G57" s="1235"/>
    </row>
    <row r="58" spans="1:7" ht="40.5" customHeight="1">
      <c r="A58" s="1245"/>
      <c r="B58" s="5509" t="s">
        <v>1833</v>
      </c>
      <c r="C58" s="5509"/>
      <c r="D58" s="5509"/>
      <c r="E58" s="5509"/>
      <c r="F58" s="5509"/>
      <c r="G58" s="1235"/>
    </row>
    <row r="59" spans="1:7" ht="14">
      <c r="A59" s="1245"/>
      <c r="B59" s="3908"/>
      <c r="C59" s="3902"/>
      <c r="D59" s="3902"/>
      <c r="E59" s="402"/>
      <c r="F59" s="3989"/>
      <c r="G59" s="1235"/>
    </row>
    <row r="60" spans="1:7" ht="45" customHeight="1">
      <c r="A60" s="1245"/>
      <c r="B60" s="5511" t="s">
        <v>346</v>
      </c>
      <c r="C60" s="5511"/>
      <c r="D60" s="5511"/>
      <c r="E60" s="5511"/>
      <c r="F60" s="5511"/>
      <c r="G60" s="765"/>
    </row>
    <row r="61" spans="1:7" ht="14">
      <c r="A61" s="1245"/>
      <c r="B61" s="402"/>
      <c r="C61" s="3902"/>
      <c r="D61" s="3902"/>
      <c r="E61" s="3989"/>
      <c r="F61" s="3989"/>
      <c r="G61" s="765"/>
    </row>
    <row r="62" spans="1:7" ht="45" customHeight="1">
      <c r="A62" s="1245"/>
      <c r="B62" s="5510" t="s">
        <v>347</v>
      </c>
      <c r="C62" s="5510"/>
      <c r="D62" s="5510"/>
      <c r="E62" s="5510"/>
      <c r="F62" s="5510"/>
      <c r="G62" s="765"/>
    </row>
    <row r="63" spans="1:7" ht="14">
      <c r="A63" s="1245"/>
      <c r="B63" s="402"/>
      <c r="C63" s="3902"/>
      <c r="D63" s="3902"/>
      <c r="E63" s="3989"/>
      <c r="F63" s="402"/>
      <c r="G63" s="765"/>
    </row>
    <row r="64" spans="1:7" ht="60" customHeight="1">
      <c r="A64" s="512"/>
      <c r="B64" s="5508" t="s">
        <v>1965</v>
      </c>
      <c r="C64" s="5508"/>
      <c r="D64" s="5508"/>
      <c r="E64" s="5508"/>
      <c r="F64" s="5508"/>
      <c r="G64" s="1246"/>
    </row>
    <row r="65" spans="1:7" ht="14">
      <c r="A65" s="399"/>
      <c r="B65" s="399"/>
      <c r="C65" s="515"/>
      <c r="D65" s="515"/>
      <c r="E65" s="550"/>
      <c r="F65" s="399"/>
      <c r="G65" s="399"/>
    </row>
    <row r="66" spans="1:7" ht="14">
      <c r="A66" s="399"/>
      <c r="B66" s="399"/>
      <c r="C66" s="399"/>
      <c r="D66" s="399"/>
      <c r="E66" s="399"/>
      <c r="F66" s="550"/>
      <c r="G66" s="407" t="str">
        <f>+ToC!E96</f>
        <v xml:space="preserve">GENERAL Annual Return </v>
      </c>
    </row>
    <row r="67" spans="1:7" ht="14">
      <c r="A67" s="399"/>
      <c r="B67" s="399"/>
      <c r="C67" s="399"/>
      <c r="D67" s="399"/>
      <c r="E67" s="399"/>
      <c r="F67" s="397"/>
      <c r="G67" s="407" t="s">
        <v>991</v>
      </c>
    </row>
    <row r="68" spans="1:7" hidden="1"/>
    <row r="69" spans="1:7" hidden="1"/>
    <row r="70" spans="1:7" hidden="1"/>
    <row r="71" spans="1:7" hidden="1"/>
    <row r="72" spans="1:7" hidden="1"/>
    <row r="73" spans="1:7" hidden="1"/>
    <row r="74" spans="1:7" hidden="1"/>
    <row r="75" spans="1:7" hidden="1"/>
    <row r="76" spans="1:7" hidden="1"/>
    <row r="77" spans="1:7" hidden="1"/>
    <row r="78" spans="1:7" hidden="1"/>
    <row r="79" spans="1:7" hidden="1"/>
  </sheetData>
  <sheetProtection password="C3AA" sheet="1" objects="1" scenarios="1"/>
  <customSheetViews>
    <customSheetView guid="{54084986-DBD9-467D-BB87-84DFF604BE53}">
      <selection activeCell="A4" sqref="A4"/>
      <pageMargins left="0.7" right="0.7" top="0.75" bottom="0.75" header="0.3" footer="0.3"/>
      <pageSetup paperSize="5" scale="68" orientation="portrait" r:id="rId1"/>
    </customSheetView>
  </customSheetViews>
  <mergeCells count="13">
    <mergeCell ref="A1:F1"/>
    <mergeCell ref="A11:G11"/>
    <mergeCell ref="A9:G9"/>
    <mergeCell ref="B64:F64"/>
    <mergeCell ref="B58:F58"/>
    <mergeCell ref="B52:F52"/>
    <mergeCell ref="B48:F48"/>
    <mergeCell ref="F13:G13"/>
    <mergeCell ref="B62:F62"/>
    <mergeCell ref="B60:F60"/>
    <mergeCell ref="B50:F50"/>
    <mergeCell ref="B56:F56"/>
    <mergeCell ref="A6:D6"/>
  </mergeCells>
  <dataValidations count="1">
    <dataValidation type="list" allowBlank="1" showInputMessage="1" showErrorMessage="1" sqref="F41 F43">
      <formula1>$Z$34:$Z$36</formula1>
    </dataValidation>
  </dataValidations>
  <hyperlinks>
    <hyperlink ref="A1:F1" location="ToC!A1" display="10.30"/>
  </hyperlinks>
  <pageMargins left="0.7" right="0.7" top="0.75" bottom="0.75" header="0.3" footer="0.3"/>
  <pageSetup paperSize="5" scale="66"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0"/>
    <pageSetUpPr fitToPage="1"/>
  </sheetPr>
  <dimension ref="A1:I65"/>
  <sheetViews>
    <sheetView zoomScaleNormal="100" workbookViewId="0">
      <selection activeCell="A18" sqref="A18:B19"/>
    </sheetView>
  </sheetViews>
  <sheetFormatPr defaultColWidth="0" defaultRowHeight="14" zeroHeight="1"/>
  <cols>
    <col min="1" max="2" width="3.796875" style="517" customWidth="1"/>
    <col min="3" max="3" width="54.69921875" style="517" customWidth="1"/>
    <col min="4" max="4" width="8.296875" style="516" customWidth="1"/>
    <col min="5" max="7" width="14.5" style="768" bestFit="1" customWidth="1"/>
    <col min="8" max="8" width="14.5" style="768" customWidth="1"/>
    <col min="9" max="9" width="14.69921875" style="768" customWidth="1"/>
    <col min="10" max="16384" width="9.296875" style="3910" hidden="1"/>
  </cols>
  <sheetData>
    <row r="1" spans="1:9" ht="13">
      <c r="A1" s="5515" t="s">
        <v>280</v>
      </c>
      <c r="B1" s="5515"/>
      <c r="C1" s="5515"/>
      <c r="D1" s="5515"/>
      <c r="E1" s="5515"/>
      <c r="F1" s="5515"/>
      <c r="G1" s="5515"/>
      <c r="H1" s="5515"/>
      <c r="I1" s="5515"/>
    </row>
    <row r="2" spans="1:9">
      <c r="A2" s="1007"/>
      <c r="B2" s="1007"/>
      <c r="C2" s="1007"/>
      <c r="D2" s="1007"/>
      <c r="E2" s="1007"/>
      <c r="F2" s="1007"/>
      <c r="G2" s="1007"/>
      <c r="H2" s="1007"/>
      <c r="I2" s="1007"/>
    </row>
    <row r="3" spans="1:9">
      <c r="A3" s="1730" t="str">
        <f>+Cover!A14</f>
        <v>Select Name of Insurer/ Financial Holding Company</v>
      </c>
      <c r="B3" s="1736"/>
      <c r="C3" s="1737"/>
      <c r="D3" s="1737"/>
      <c r="E3" s="1738"/>
      <c r="F3" s="550"/>
      <c r="G3" s="625" t="s">
        <v>1948</v>
      </c>
      <c r="H3" s="393"/>
      <c r="I3" s="399"/>
    </row>
    <row r="4" spans="1:9">
      <c r="A4" s="1550" t="str">
        <f>+ToC!A3</f>
        <v>Insurer/Financial Holding Company</v>
      </c>
      <c r="B4" s="771"/>
      <c r="C4" s="771"/>
      <c r="D4" s="515"/>
      <c r="E4" s="550"/>
      <c r="F4" s="879"/>
      <c r="G4" s="550"/>
      <c r="H4" s="550"/>
      <c r="I4" s="399"/>
    </row>
    <row r="5" spans="1:9">
      <c r="A5" s="510"/>
      <c r="B5" s="771"/>
      <c r="C5" s="771"/>
      <c r="D5" s="515"/>
      <c r="E5" s="550"/>
      <c r="F5" s="879"/>
      <c r="G5" s="550"/>
      <c r="H5" s="550"/>
      <c r="I5" s="522"/>
    </row>
    <row r="6" spans="1:9">
      <c r="A6" s="504" t="str">
        <f>+ToC!A5</f>
        <v>General Insurers Annual Return</v>
      </c>
      <c r="B6" s="575"/>
      <c r="C6" s="575"/>
      <c r="D6" s="3904"/>
      <c r="E6" s="397"/>
      <c r="F6" s="3907"/>
      <c r="G6" s="748"/>
      <c r="H6" s="550"/>
      <c r="I6" s="399"/>
    </row>
    <row r="7" spans="1:9">
      <c r="A7" s="3905" t="str">
        <f>+ToC!A6</f>
        <v>For Year Ended:</v>
      </c>
      <c r="B7" s="178"/>
      <c r="C7" s="178"/>
      <c r="D7" s="178"/>
      <c r="E7" s="178"/>
      <c r="F7" s="178"/>
      <c r="G7" s="178"/>
      <c r="H7" s="770"/>
      <c r="I7" s="898">
        <f>+Cover!$A$22</f>
        <v>0</v>
      </c>
    </row>
    <row r="8" spans="1:9">
      <c r="A8" s="178"/>
      <c r="B8" s="575"/>
      <c r="C8" s="5340" t="s">
        <v>231</v>
      </c>
      <c r="D8" s="5523"/>
      <c r="E8" s="5523"/>
      <c r="F8" s="5523"/>
      <c r="G8" s="5523"/>
      <c r="H8" s="550"/>
      <c r="I8" s="551"/>
    </row>
    <row r="9" spans="1:9">
      <c r="A9" s="4018" t="s">
        <v>364</v>
      </c>
      <c r="B9" s="623"/>
      <c r="C9" s="623"/>
      <c r="D9" s="623"/>
      <c r="E9" s="623"/>
      <c r="F9" s="4019"/>
      <c r="G9" s="4019"/>
      <c r="H9" s="763"/>
      <c r="I9" s="763"/>
    </row>
    <row r="10" spans="1:9" ht="13.5" customHeight="1" thickBot="1">
      <c r="A10" s="397"/>
      <c r="B10" s="397"/>
      <c r="C10" s="397"/>
      <c r="D10" s="3906"/>
      <c r="E10" s="397"/>
      <c r="F10" s="748"/>
      <c r="G10" s="748"/>
      <c r="H10" s="550"/>
      <c r="I10" s="550"/>
    </row>
    <row r="11" spans="1:9" ht="25.15" customHeight="1" thickTop="1">
      <c r="A11" s="880"/>
      <c r="B11" s="881"/>
      <c r="C11" s="4020"/>
      <c r="D11" s="4021" t="s">
        <v>10</v>
      </c>
      <c r="E11" s="4022">
        <f>F11-1</f>
        <v>1896</v>
      </c>
      <c r="F11" s="4022">
        <f>G11-1</f>
        <v>1897</v>
      </c>
      <c r="G11" s="4022">
        <f>H11-1</f>
        <v>1898</v>
      </c>
      <c r="H11" s="4022">
        <f>I11-1</f>
        <v>1899</v>
      </c>
      <c r="I11" s="4023">
        <f>YEAR($I$7)</f>
        <v>1900</v>
      </c>
    </row>
    <row r="12" spans="1:9">
      <c r="A12" s="882"/>
      <c r="B12" s="883"/>
      <c r="C12" s="4024"/>
      <c r="D12" s="507"/>
      <c r="E12" s="4025" t="s">
        <v>349</v>
      </c>
      <c r="F12" s="4025" t="s">
        <v>349</v>
      </c>
      <c r="G12" s="4025" t="s">
        <v>349</v>
      </c>
      <c r="H12" s="4025" t="s">
        <v>349</v>
      </c>
      <c r="I12" s="4025" t="s">
        <v>349</v>
      </c>
    </row>
    <row r="13" spans="1:9" ht="24" customHeight="1">
      <c r="A13" s="4029" t="s">
        <v>365</v>
      </c>
      <c r="B13" s="1083"/>
      <c r="C13" s="1083"/>
      <c r="D13" s="4026"/>
      <c r="E13" s="4027"/>
      <c r="F13" s="4027"/>
      <c r="G13" s="4027"/>
      <c r="H13" s="4027"/>
      <c r="I13" s="4028"/>
    </row>
    <row r="14" spans="1:9" ht="18" customHeight="1">
      <c r="A14" s="1434"/>
      <c r="B14" s="1157" t="s">
        <v>395</v>
      </c>
      <c r="C14" s="4030"/>
      <c r="D14" s="4031"/>
      <c r="E14" s="4057"/>
      <c r="F14" s="4057"/>
      <c r="G14" s="4057"/>
      <c r="H14" s="4057"/>
      <c r="I14" s="4057"/>
    </row>
    <row r="15" spans="1:9" ht="18" customHeight="1">
      <c r="A15" s="4032"/>
      <c r="B15" s="1158" t="s">
        <v>367</v>
      </c>
      <c r="C15" s="4033"/>
      <c r="D15" s="4034"/>
      <c r="E15" s="4057"/>
      <c r="F15" s="4057"/>
      <c r="G15" s="4057"/>
      <c r="H15" s="4057"/>
      <c r="I15" s="4057"/>
    </row>
    <row r="16" spans="1:9" ht="18" customHeight="1">
      <c r="A16" s="4035"/>
      <c r="B16" s="4033" t="s">
        <v>1611</v>
      </c>
      <c r="C16" s="4033"/>
      <c r="D16" s="4034"/>
      <c r="E16" s="4057"/>
      <c r="F16" s="4057"/>
      <c r="G16" s="4057"/>
      <c r="H16" s="4057"/>
      <c r="I16" s="4057"/>
    </row>
    <row r="17" spans="1:9" ht="18" customHeight="1">
      <c r="A17" s="4032"/>
      <c r="B17" s="1158" t="s">
        <v>368</v>
      </c>
      <c r="C17" s="4033"/>
      <c r="D17" s="4034"/>
      <c r="E17" s="4058"/>
      <c r="F17" s="4058"/>
      <c r="G17" s="4058"/>
      <c r="H17" s="4058"/>
      <c r="I17" s="4058"/>
    </row>
    <row r="18" spans="1:9" ht="18" customHeight="1">
      <c r="A18" s="4032"/>
      <c r="B18" s="1158" t="s">
        <v>369</v>
      </c>
      <c r="C18" s="4033"/>
      <c r="D18" s="4034"/>
      <c r="E18" s="4058"/>
      <c r="F18" s="4058"/>
      <c r="G18" s="4058"/>
      <c r="H18" s="4058"/>
      <c r="I18" s="4058"/>
    </row>
    <row r="19" spans="1:9" ht="18" customHeight="1">
      <c r="A19" s="4032"/>
      <c r="B19" s="1158" t="s">
        <v>370</v>
      </c>
      <c r="C19" s="4033"/>
      <c r="D19" s="4034"/>
      <c r="E19" s="4058"/>
      <c r="F19" s="4058"/>
      <c r="G19" s="4058"/>
      <c r="H19" s="4058"/>
      <c r="I19" s="4058"/>
    </row>
    <row r="20" spans="1:9" ht="18" customHeight="1">
      <c r="A20" s="4035"/>
      <c r="B20" s="1158" t="s">
        <v>371</v>
      </c>
      <c r="C20" s="4033"/>
      <c r="D20" s="4034"/>
      <c r="E20" s="4058"/>
      <c r="F20" s="4058"/>
      <c r="G20" s="4058"/>
      <c r="H20" s="4058"/>
      <c r="I20" s="4058"/>
    </row>
    <row r="21" spans="1:9" ht="18" customHeight="1">
      <c r="A21" s="4036"/>
      <c r="B21" s="4037" t="s">
        <v>372</v>
      </c>
      <c r="C21" s="1436"/>
      <c r="D21" s="4034"/>
      <c r="E21" s="4058"/>
      <c r="F21" s="4058"/>
      <c r="G21" s="4058"/>
      <c r="H21" s="4058"/>
      <c r="I21" s="4058"/>
    </row>
    <row r="22" spans="1:9" ht="24" customHeight="1">
      <c r="A22" s="4038" t="s">
        <v>373</v>
      </c>
      <c r="B22" s="1824"/>
      <c r="C22" s="1815"/>
      <c r="D22" s="4039"/>
      <c r="E22" s="886"/>
      <c r="F22" s="886"/>
      <c r="G22" s="886"/>
      <c r="H22" s="886"/>
      <c r="I22" s="887"/>
    </row>
    <row r="23" spans="1:9" ht="18" customHeight="1">
      <c r="A23" s="4040"/>
      <c r="B23" s="402" t="s">
        <v>1596</v>
      </c>
      <c r="C23" s="402"/>
      <c r="D23" s="4041"/>
      <c r="E23" s="886"/>
      <c r="F23" s="886"/>
      <c r="G23" s="886"/>
      <c r="H23" s="886"/>
      <c r="I23" s="887"/>
    </row>
    <row r="24" spans="1:9" ht="18" customHeight="1">
      <c r="A24" s="4042"/>
      <c r="B24" s="4043"/>
      <c r="C24" s="1165" t="s">
        <v>374</v>
      </c>
      <c r="D24" s="4044"/>
      <c r="E24" s="888" t="str">
        <f>IFERROR(IF((E21/E19)&gt;0,(E21/E19),0),"")</f>
        <v/>
      </c>
      <c r="F24" s="888" t="str">
        <f>IFERROR(IF((F21/F19)&gt;0,(F21/F19),0),"")</f>
        <v/>
      </c>
      <c r="G24" s="888" t="str">
        <f t="shared" ref="G24:I24" si="0">IFERROR(IF((G21/G19)&gt;0,(G21/G19),0),"")</f>
        <v/>
      </c>
      <c r="H24" s="888" t="str">
        <f t="shared" si="0"/>
        <v/>
      </c>
      <c r="I24" s="888" t="str">
        <f t="shared" si="0"/>
        <v/>
      </c>
    </row>
    <row r="25" spans="1:9" ht="18" customHeight="1">
      <c r="A25" s="4032"/>
      <c r="B25" s="4045"/>
      <c r="C25" s="1158" t="s">
        <v>376</v>
      </c>
      <c r="D25" s="4034"/>
      <c r="E25" s="4059" t="s">
        <v>375</v>
      </c>
      <c r="F25" s="4059" t="s">
        <v>375</v>
      </c>
      <c r="G25" s="4059" t="s">
        <v>375</v>
      </c>
      <c r="H25" s="4059" t="s">
        <v>375</v>
      </c>
      <c r="I25" s="4060" t="s">
        <v>375</v>
      </c>
    </row>
    <row r="26" spans="1:9" ht="18" customHeight="1">
      <c r="A26" s="4032"/>
      <c r="B26" s="1158" t="s">
        <v>377</v>
      </c>
      <c r="C26" s="4033"/>
      <c r="D26" s="4034"/>
      <c r="E26" s="4059" t="s">
        <v>375</v>
      </c>
      <c r="F26" s="4059" t="s">
        <v>375</v>
      </c>
      <c r="G26" s="4059" t="s">
        <v>375</v>
      </c>
      <c r="H26" s="4059" t="s">
        <v>375</v>
      </c>
      <c r="I26" s="4060" t="s">
        <v>375</v>
      </c>
    </row>
    <row r="27" spans="1:9" ht="18" customHeight="1">
      <c r="A27" s="4032"/>
      <c r="B27" s="4905" t="s">
        <v>2267</v>
      </c>
      <c r="C27" s="4033"/>
      <c r="D27" s="4034"/>
      <c r="E27" s="4061"/>
      <c r="F27" s="4061"/>
      <c r="G27" s="4061"/>
      <c r="H27" s="4061"/>
      <c r="I27" s="4062"/>
    </row>
    <row r="28" spans="1:9" ht="18" customHeight="1">
      <c r="A28" s="4032"/>
      <c r="B28" s="4045"/>
      <c r="C28" s="1158" t="s">
        <v>378</v>
      </c>
      <c r="D28" s="4034"/>
      <c r="E28" s="4063" t="str">
        <f>IFERROR(IF((E27/E19)&gt;0,(E27/E19),0),"")</f>
        <v/>
      </c>
      <c r="F28" s="4063" t="str">
        <f t="shared" ref="F28:I28" si="1">IFERROR(IF((F27/F19)&gt;0,(F27/F19),0),"")</f>
        <v/>
      </c>
      <c r="G28" s="4063" t="str">
        <f t="shared" si="1"/>
        <v/>
      </c>
      <c r="H28" s="4063" t="str">
        <f t="shared" si="1"/>
        <v/>
      </c>
      <c r="I28" s="4063" t="str">
        <f t="shared" si="1"/>
        <v/>
      </c>
    </row>
    <row r="29" spans="1:9" ht="18" customHeight="1">
      <c r="A29" s="4032"/>
      <c r="B29" s="4046" t="s">
        <v>379</v>
      </c>
      <c r="C29" s="1158"/>
      <c r="D29" s="4034"/>
      <c r="E29" s="4064"/>
      <c r="F29" s="4064"/>
      <c r="G29" s="4064"/>
      <c r="H29" s="4064"/>
      <c r="I29" s="4065"/>
    </row>
    <row r="30" spans="1:9" ht="18" customHeight="1">
      <c r="A30" s="1434"/>
      <c r="B30" s="4047" t="s">
        <v>2268</v>
      </c>
      <c r="C30" s="4047"/>
      <c r="D30" s="4034"/>
      <c r="E30" s="4066">
        <f>E27+E29</f>
        <v>0</v>
      </c>
      <c r="F30" s="4066">
        <f>F27+F29</f>
        <v>0</v>
      </c>
      <c r="G30" s="4066">
        <f>G27+G29</f>
        <v>0</v>
      </c>
      <c r="H30" s="4066">
        <f>H27+H29</f>
        <v>0</v>
      </c>
      <c r="I30" s="4067">
        <f>I27+I29</f>
        <v>0</v>
      </c>
    </row>
    <row r="31" spans="1:9" ht="18" customHeight="1">
      <c r="A31" s="4035"/>
      <c r="B31" s="1158" t="s">
        <v>380</v>
      </c>
      <c r="C31" s="4033"/>
      <c r="D31" s="4034"/>
      <c r="E31" s="4068"/>
      <c r="F31" s="4068"/>
      <c r="G31" s="4068"/>
      <c r="H31" s="4068"/>
      <c r="I31" s="4069"/>
    </row>
    <row r="32" spans="1:9" ht="27.65" customHeight="1">
      <c r="A32" s="1434"/>
      <c r="B32" s="5517" t="s">
        <v>2269</v>
      </c>
      <c r="C32" s="5517"/>
      <c r="D32" s="4034"/>
      <c r="E32" s="4063" t="str">
        <f>IFERROR(IF(((E29+E31)/E19)&gt;0,((E29+E31)/E19),0),"")</f>
        <v/>
      </c>
      <c r="F32" s="4063" t="str">
        <f t="shared" ref="F32:I32" si="2">IFERROR(IF(((F29+F31)/F19)&gt;0,((F29+F31)/F19),0),"")</f>
        <v/>
      </c>
      <c r="G32" s="4063" t="str">
        <f t="shared" si="2"/>
        <v/>
      </c>
      <c r="H32" s="4063" t="str">
        <f t="shared" si="2"/>
        <v/>
      </c>
      <c r="I32" s="4063" t="str">
        <f t="shared" si="2"/>
        <v/>
      </c>
    </row>
    <row r="33" spans="1:9" ht="18" customHeight="1">
      <c r="A33" s="4032"/>
      <c r="B33" s="1158" t="s">
        <v>381</v>
      </c>
      <c r="C33" s="4033"/>
      <c r="D33" s="4034"/>
      <c r="E33" s="4070" t="s">
        <v>375</v>
      </c>
      <c r="F33" s="4070" t="s">
        <v>375</v>
      </c>
      <c r="G33" s="4070" t="s">
        <v>375</v>
      </c>
      <c r="H33" s="4070" t="s">
        <v>375</v>
      </c>
      <c r="I33" s="4071" t="s">
        <v>375</v>
      </c>
    </row>
    <row r="34" spans="1:9" ht="18" customHeight="1">
      <c r="A34" s="4032"/>
      <c r="B34" s="1158" t="s">
        <v>382</v>
      </c>
      <c r="C34" s="4033"/>
      <c r="D34" s="4034"/>
      <c r="E34" s="4072"/>
      <c r="F34" s="4072"/>
      <c r="G34" s="4072"/>
      <c r="H34" s="4072"/>
      <c r="I34" s="4072"/>
    </row>
    <row r="35" spans="1:9" ht="18" customHeight="1">
      <c r="A35" s="4032"/>
      <c r="B35" s="1158" t="s">
        <v>383</v>
      </c>
      <c r="C35" s="4033"/>
      <c r="D35" s="4034"/>
      <c r="E35" s="888" t="str">
        <f>IFERROR(IF((E34/E16)&gt;0,(E34/E16),0),"")</f>
        <v/>
      </c>
      <c r="F35" s="888" t="str">
        <f t="shared" ref="F35:I35" si="3">IFERROR(IF((F34/F16)&gt;0,(F34/F16),0),"")</f>
        <v/>
      </c>
      <c r="G35" s="888" t="str">
        <f t="shared" si="3"/>
        <v/>
      </c>
      <c r="H35" s="888" t="str">
        <f t="shared" si="3"/>
        <v/>
      </c>
      <c r="I35" s="888" t="str">
        <f t="shared" si="3"/>
        <v/>
      </c>
    </row>
    <row r="36" spans="1:9" ht="40.15" customHeight="1">
      <c r="A36" s="5518" t="s">
        <v>384</v>
      </c>
      <c r="B36" s="5519"/>
      <c r="C36" s="5519"/>
      <c r="D36" s="4048"/>
      <c r="E36" s="889"/>
      <c r="F36" s="889"/>
      <c r="G36" s="889"/>
      <c r="H36" s="889"/>
      <c r="I36" s="890"/>
    </row>
    <row r="37" spans="1:9" ht="30.75" customHeight="1">
      <c r="A37" s="4035"/>
      <c r="B37" s="5517" t="s">
        <v>919</v>
      </c>
      <c r="C37" s="5517"/>
      <c r="D37" s="4034"/>
      <c r="E37" s="4073" t="s">
        <v>375</v>
      </c>
      <c r="F37" s="4073" t="s">
        <v>375</v>
      </c>
      <c r="G37" s="4073" t="s">
        <v>375</v>
      </c>
      <c r="H37" s="4073" t="s">
        <v>375</v>
      </c>
      <c r="I37" s="4073" t="s">
        <v>375</v>
      </c>
    </row>
    <row r="38" spans="1:9" ht="17.25" customHeight="1">
      <c r="A38" s="1423"/>
      <c r="B38" s="402"/>
      <c r="C38" s="402"/>
      <c r="D38" s="4039"/>
      <c r="E38" s="891"/>
      <c r="F38" s="891"/>
      <c r="G38" s="891"/>
      <c r="H38" s="891"/>
      <c r="I38" s="892"/>
    </row>
    <row r="39" spans="1:9" ht="18" customHeight="1">
      <c r="A39" s="1762" t="s">
        <v>385</v>
      </c>
      <c r="B39" s="402"/>
      <c r="C39" s="402"/>
      <c r="D39" s="4039"/>
      <c r="E39" s="893"/>
      <c r="F39" s="893"/>
      <c r="G39" s="893"/>
      <c r="H39" s="893"/>
      <c r="I39" s="894"/>
    </row>
    <row r="40" spans="1:9" ht="24" customHeight="1">
      <c r="A40" s="4049" t="s">
        <v>1834</v>
      </c>
      <c r="B40" s="402"/>
      <c r="C40" s="402"/>
      <c r="D40" s="4039"/>
      <c r="E40" s="893"/>
      <c r="F40" s="893"/>
      <c r="G40" s="893"/>
      <c r="H40" s="893"/>
      <c r="I40" s="894"/>
    </row>
    <row r="41" spans="1:9" ht="18" customHeight="1">
      <c r="A41" s="1434"/>
      <c r="B41" s="1157" t="s">
        <v>386</v>
      </c>
      <c r="C41" s="1435"/>
      <c r="D41" s="4034"/>
      <c r="E41" s="4453"/>
      <c r="F41" s="4453"/>
      <c r="G41" s="4453"/>
      <c r="H41" s="4453"/>
      <c r="I41" s="4454"/>
    </row>
    <row r="42" spans="1:9" ht="28.15" customHeight="1">
      <c r="A42" s="1434"/>
      <c r="B42" s="5520" t="s">
        <v>387</v>
      </c>
      <c r="C42" s="5520"/>
      <c r="D42" s="4034"/>
      <c r="E42" s="4455"/>
      <c r="F42" s="4455"/>
      <c r="G42" s="4455"/>
      <c r="H42" s="4455"/>
      <c r="I42" s="4456"/>
    </row>
    <row r="43" spans="1:9" ht="27.65" customHeight="1">
      <c r="A43" s="1434"/>
      <c r="B43" s="5521" t="s">
        <v>388</v>
      </c>
      <c r="C43" s="5522"/>
      <c r="D43" s="4034"/>
      <c r="E43" s="4453"/>
      <c r="F43" s="4453"/>
      <c r="G43" s="4453"/>
      <c r="H43" s="4453"/>
      <c r="I43" s="4454"/>
    </row>
    <row r="44" spans="1:9" ht="24" customHeight="1">
      <c r="A44" s="4049" t="s">
        <v>389</v>
      </c>
      <c r="B44" s="402"/>
      <c r="C44" s="402"/>
      <c r="D44" s="4039"/>
      <c r="E44" s="884"/>
      <c r="F44" s="884"/>
      <c r="G44" s="884"/>
      <c r="H44" s="884"/>
      <c r="I44" s="885"/>
    </row>
    <row r="45" spans="1:9" ht="18" customHeight="1">
      <c r="A45" s="4050"/>
      <c r="B45" s="1435" t="s">
        <v>390</v>
      </c>
      <c r="C45" s="1435"/>
      <c r="D45" s="4034"/>
      <c r="E45" s="4074" t="s">
        <v>375</v>
      </c>
      <c r="F45" s="4074" t="s">
        <v>375</v>
      </c>
      <c r="G45" s="4074" t="s">
        <v>375</v>
      </c>
      <c r="H45" s="4074" t="s">
        <v>375</v>
      </c>
      <c r="I45" s="4075" t="s">
        <v>375</v>
      </c>
    </row>
    <row r="46" spans="1:9" ht="18" customHeight="1">
      <c r="A46" s="4035"/>
      <c r="B46" s="4905" t="s">
        <v>2270</v>
      </c>
      <c r="C46" s="4033"/>
      <c r="D46" s="4034"/>
      <c r="E46" s="4063" t="str">
        <f>IFERROR(IF((E17/E16)&gt;0,(E17/E16),0),"")</f>
        <v/>
      </c>
      <c r="F46" s="4063" t="str">
        <f t="shared" ref="F46:I46" si="4">IFERROR(IF((F17/F16)&gt;0,(F17/F16),0),"")</f>
        <v/>
      </c>
      <c r="G46" s="4063" t="str">
        <f t="shared" si="4"/>
        <v/>
      </c>
      <c r="H46" s="4063" t="str">
        <f t="shared" si="4"/>
        <v/>
      </c>
      <c r="I46" s="4063" t="str">
        <f t="shared" si="4"/>
        <v/>
      </c>
    </row>
    <row r="47" spans="1:9" ht="18" customHeight="1">
      <c r="A47" s="4035"/>
      <c r="B47" s="4905" t="s">
        <v>2271</v>
      </c>
      <c r="C47" s="4033"/>
      <c r="D47" s="4034"/>
      <c r="E47" s="4063" t="str">
        <f>IFERROR(IF((E18/E16)&gt;0,(E18/E16),0),"")</f>
        <v/>
      </c>
      <c r="F47" s="4063" t="str">
        <f t="shared" ref="F47:I47" si="5">IFERROR(IF((F18/F16)&gt;0,(F18/F16),0),"")</f>
        <v/>
      </c>
      <c r="G47" s="4063" t="str">
        <f t="shared" si="5"/>
        <v/>
      </c>
      <c r="H47" s="4063" t="str">
        <f t="shared" si="5"/>
        <v/>
      </c>
      <c r="I47" s="4063" t="str">
        <f t="shared" si="5"/>
        <v/>
      </c>
    </row>
    <row r="48" spans="1:9" ht="28.15" customHeight="1">
      <c r="A48" s="1434"/>
      <c r="B48" s="5517" t="s">
        <v>960</v>
      </c>
      <c r="C48" s="5517"/>
      <c r="D48" s="4034"/>
      <c r="E48" s="4073" t="s">
        <v>375</v>
      </c>
      <c r="F48" s="4073" t="s">
        <v>375</v>
      </c>
      <c r="G48" s="4073" t="s">
        <v>375</v>
      </c>
      <c r="H48" s="4073" t="s">
        <v>375</v>
      </c>
      <c r="I48" s="4073" t="s">
        <v>375</v>
      </c>
    </row>
    <row r="49" spans="1:9" ht="18" customHeight="1">
      <c r="A49" s="4035"/>
      <c r="B49" s="4033" t="s">
        <v>1612</v>
      </c>
      <c r="C49" s="4033"/>
      <c r="D49" s="4051"/>
      <c r="E49" s="4073" t="s">
        <v>375</v>
      </c>
      <c r="F49" s="4073" t="s">
        <v>375</v>
      </c>
      <c r="G49" s="4073" t="s">
        <v>375</v>
      </c>
      <c r="H49" s="4073" t="s">
        <v>375</v>
      </c>
      <c r="I49" s="4073" t="s">
        <v>375</v>
      </c>
    </row>
    <row r="50" spans="1:9" ht="16.5" customHeight="1">
      <c r="A50" s="1423"/>
      <c r="B50" s="3990"/>
      <c r="C50" s="405"/>
      <c r="D50" s="4039"/>
      <c r="E50" s="893"/>
      <c r="F50" s="893"/>
      <c r="G50" s="893"/>
      <c r="H50" s="893"/>
      <c r="I50" s="894"/>
    </row>
    <row r="51" spans="1:9" ht="18" customHeight="1">
      <c r="A51" s="1762" t="s">
        <v>391</v>
      </c>
      <c r="B51" s="405"/>
      <c r="C51" s="402"/>
      <c r="D51" s="4039"/>
      <c r="E51" s="896"/>
      <c r="F51" s="896"/>
      <c r="G51" s="896"/>
      <c r="H51" s="896"/>
      <c r="I51" s="897"/>
    </row>
    <row r="52" spans="1:9" ht="18" customHeight="1">
      <c r="A52" s="4049" t="s">
        <v>392</v>
      </c>
      <c r="B52" s="3908"/>
      <c r="C52" s="402"/>
      <c r="D52" s="4039"/>
      <c r="E52" s="893"/>
      <c r="F52" s="893"/>
      <c r="G52" s="893"/>
      <c r="H52" s="893"/>
      <c r="I52" s="894"/>
    </row>
    <row r="53" spans="1:9" ht="27.65" customHeight="1">
      <c r="A53" s="1423"/>
      <c r="B53" s="5516" t="s">
        <v>393</v>
      </c>
      <c r="C53" s="5516"/>
      <c r="D53" s="4039"/>
      <c r="E53" s="893"/>
      <c r="F53" s="893"/>
      <c r="G53" s="893"/>
      <c r="H53" s="893"/>
      <c r="I53" s="894"/>
    </row>
    <row r="54" spans="1:9" ht="18" customHeight="1">
      <c r="A54" s="1434"/>
      <c r="B54" s="1435"/>
      <c r="C54" s="4052" t="s">
        <v>394</v>
      </c>
      <c r="D54" s="4039"/>
      <c r="E54" s="893"/>
      <c r="F54" s="893"/>
      <c r="G54" s="893"/>
      <c r="H54" s="893"/>
      <c r="I54" s="894"/>
    </row>
    <row r="55" spans="1:9" ht="18" customHeight="1">
      <c r="A55" s="4032"/>
      <c r="B55" s="1158" t="s">
        <v>395</v>
      </c>
      <c r="C55" s="4033"/>
      <c r="D55" s="4031"/>
      <c r="E55" s="4076"/>
      <c r="F55" s="4076"/>
      <c r="G55" s="4076"/>
      <c r="H55" s="4076"/>
      <c r="I55" s="4076"/>
    </row>
    <row r="56" spans="1:9" ht="18" customHeight="1">
      <c r="A56" s="4032"/>
      <c r="B56" s="1158" t="s">
        <v>367</v>
      </c>
      <c r="C56" s="4033"/>
      <c r="D56" s="4034"/>
      <c r="E56" s="483"/>
      <c r="F56" s="483"/>
      <c r="G56" s="483"/>
      <c r="H56" s="483"/>
      <c r="I56" s="483"/>
    </row>
    <row r="57" spans="1:9" ht="18" customHeight="1">
      <c r="A57" s="4032"/>
      <c r="B57" s="1158" t="s">
        <v>396</v>
      </c>
      <c r="C57" s="4033"/>
      <c r="D57" s="4034"/>
      <c r="E57" s="483"/>
      <c r="F57" s="483"/>
      <c r="G57" s="483"/>
      <c r="H57" s="483"/>
      <c r="I57" s="483"/>
    </row>
    <row r="58" spans="1:9" ht="18" customHeight="1">
      <c r="A58" s="4032"/>
      <c r="B58" s="1158" t="s">
        <v>368</v>
      </c>
      <c r="C58" s="4033"/>
      <c r="D58" s="4034"/>
      <c r="E58" s="483"/>
      <c r="F58" s="483"/>
      <c r="G58" s="483"/>
      <c r="H58" s="483"/>
      <c r="I58" s="483"/>
    </row>
    <row r="59" spans="1:9" ht="18" customHeight="1">
      <c r="A59" s="4032"/>
      <c r="B59" s="1158" t="s">
        <v>369</v>
      </c>
      <c r="C59" s="4033"/>
      <c r="D59" s="4034"/>
      <c r="E59" s="483"/>
      <c r="F59" s="483"/>
      <c r="G59" s="483"/>
      <c r="H59" s="483"/>
      <c r="I59" s="483"/>
    </row>
    <row r="60" spans="1:9" ht="18" customHeight="1">
      <c r="A60" s="4032"/>
      <c r="B60" s="1158" t="s">
        <v>1114</v>
      </c>
      <c r="C60" s="4033"/>
      <c r="D60" s="4034"/>
      <c r="E60" s="483"/>
      <c r="F60" s="483"/>
      <c r="G60" s="483"/>
      <c r="H60" s="483"/>
      <c r="I60" s="483"/>
    </row>
    <row r="61" spans="1:9" ht="18" customHeight="1">
      <c r="A61" s="1434"/>
      <c r="B61" s="1157" t="s">
        <v>397</v>
      </c>
      <c r="C61" s="1435"/>
      <c r="D61" s="4034"/>
      <c r="E61" s="442"/>
      <c r="F61" s="442"/>
      <c r="G61" s="442"/>
      <c r="H61" s="442"/>
      <c r="I61" s="442"/>
    </row>
    <row r="62" spans="1:9" ht="18" customHeight="1" thickBot="1">
      <c r="A62" s="4053"/>
      <c r="B62" s="4054" t="s">
        <v>398</v>
      </c>
      <c r="C62" s="4055"/>
      <c r="D62" s="4056"/>
      <c r="E62" s="4077"/>
      <c r="F62" s="4077"/>
      <c r="G62" s="4077"/>
      <c r="H62" s="4077"/>
      <c r="I62" s="4077"/>
    </row>
    <row r="63" spans="1:9" ht="14.5" thickTop="1">
      <c r="A63" s="399"/>
      <c r="B63" s="399"/>
      <c r="C63" s="399"/>
      <c r="D63" s="515"/>
      <c r="E63" s="550"/>
      <c r="F63" s="550"/>
      <c r="G63" s="550"/>
      <c r="H63" s="550"/>
      <c r="I63" s="550"/>
    </row>
    <row r="64" spans="1:9">
      <c r="A64" s="399"/>
      <c r="B64" s="399"/>
      <c r="C64" s="399"/>
      <c r="D64" s="515"/>
      <c r="E64" s="550"/>
      <c r="F64" s="550"/>
      <c r="G64" s="550"/>
      <c r="H64" s="550"/>
      <c r="I64" s="400" t="str">
        <f>+ToC!E96</f>
        <v xml:space="preserve">GENERAL Annual Return </v>
      </c>
    </row>
    <row r="65" spans="1:9">
      <c r="A65" s="399"/>
      <c r="B65" s="399"/>
      <c r="C65" s="399"/>
      <c r="D65" s="515"/>
      <c r="E65" s="550"/>
      <c r="F65" s="550"/>
      <c r="G65" s="550"/>
      <c r="H65" s="550"/>
      <c r="I65" s="407" t="s">
        <v>1119</v>
      </c>
    </row>
  </sheetData>
  <sheetProtection password="C3AA" sheet="1" objects="1" scenarios="1"/>
  <customSheetViews>
    <customSheetView guid="{54084986-DBD9-467D-BB87-84DFF604BE53}" fitToPage="1">
      <selection activeCell="Q12" sqref="Q12"/>
      <pageMargins left="0.39370078740157499" right="0.39370078740157499" top="0.59055118110236204" bottom="0.39370078740157499" header="0.39370078740157499" footer="0.39370078740157499"/>
      <printOptions horizontalCentered="1"/>
      <pageSetup paperSize="5" scale="76" orientation="portrait" r:id="rId1"/>
      <headerFooter alignWithMargins="0"/>
    </customSheetView>
  </customSheetViews>
  <mergeCells count="9">
    <mergeCell ref="A1:I1"/>
    <mergeCell ref="B53:C53"/>
    <mergeCell ref="B32:C32"/>
    <mergeCell ref="B37:C37"/>
    <mergeCell ref="A36:C36"/>
    <mergeCell ref="B48:C48"/>
    <mergeCell ref="B42:C42"/>
    <mergeCell ref="B43:C43"/>
    <mergeCell ref="C8:G8"/>
  </mergeCells>
  <hyperlinks>
    <hyperlink ref="A1:I1" location="ToC!A1" display="10.32"/>
  </hyperlinks>
  <printOptions horizontalCentered="1"/>
  <pageMargins left="0.39370078740157499" right="0.39370078740157499" top="0.59055118110236204" bottom="0.39370078740157499" header="0.39370078740157499" footer="0.39370078740157499"/>
  <pageSetup paperSize="5" scale="76" orientation="portrait" r:id="rId2"/>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0"/>
  </sheetPr>
  <dimension ref="A1:G39"/>
  <sheetViews>
    <sheetView topLeftCell="A5" zoomScaleNormal="100" workbookViewId="0">
      <selection activeCell="A18" sqref="A18:B19"/>
    </sheetView>
  </sheetViews>
  <sheetFormatPr defaultColWidth="0" defaultRowHeight="13" zeroHeight="1"/>
  <cols>
    <col min="1" max="1" width="55.796875" style="14" customWidth="1"/>
    <col min="2" max="3" width="15.796875" style="14" customWidth="1"/>
    <col min="4" max="4" width="27.796875" style="14" customWidth="1"/>
    <col min="5" max="5" width="21.19921875" style="14" customWidth="1"/>
    <col min="6" max="7" width="0" style="14" hidden="1" customWidth="1"/>
    <col min="8" max="16384" width="9.296875" style="14" hidden="1"/>
  </cols>
  <sheetData>
    <row r="1" spans="1:7" ht="14">
      <c r="A1" s="5527" t="s">
        <v>1207</v>
      </c>
      <c r="B1" s="5249"/>
      <c r="C1" s="5249"/>
      <c r="D1" s="5249"/>
      <c r="E1" s="5249"/>
      <c r="F1" s="123"/>
      <c r="G1" s="15"/>
    </row>
    <row r="2" spans="1:7" ht="14">
      <c r="A2" s="100"/>
      <c r="B2" s="494"/>
      <c r="C2" s="85"/>
      <c r="D2" s="625" t="s">
        <v>1948</v>
      </c>
      <c r="E2" s="89"/>
      <c r="F2" s="15"/>
      <c r="G2" s="15"/>
    </row>
    <row r="3" spans="1:7" ht="14">
      <c r="A3" s="1668" t="str">
        <f>+Cover!A14</f>
        <v>Select Name of Insurer/ Financial Holding Company</v>
      </c>
      <c r="B3" s="1721"/>
      <c r="C3" s="94"/>
      <c r="D3" s="94"/>
      <c r="E3" s="94"/>
      <c r="F3" s="15"/>
      <c r="G3" s="15"/>
    </row>
    <row r="4" spans="1:7" ht="14">
      <c r="A4" s="992" t="str">
        <f>+ToC!A3</f>
        <v>Insurer/Financial Holding Company</v>
      </c>
      <c r="B4" s="94"/>
      <c r="C4" s="94"/>
      <c r="D4" s="94"/>
      <c r="E4" s="94"/>
      <c r="F4" s="42"/>
      <c r="G4" s="15"/>
    </row>
    <row r="5" spans="1:7" ht="14">
      <c r="A5" s="992"/>
      <c r="B5" s="94"/>
      <c r="C5" s="94"/>
      <c r="D5" s="94"/>
      <c r="E5" s="94"/>
      <c r="F5" s="42"/>
      <c r="G5" s="15"/>
    </row>
    <row r="6" spans="1:7" ht="14">
      <c r="A6" s="5246" t="str">
        <f>+ToC!A5</f>
        <v>General Insurers Annual Return</v>
      </c>
      <c r="B6" s="5246"/>
      <c r="C6" s="5526"/>
      <c r="D6" s="1710"/>
      <c r="E6" s="94"/>
      <c r="F6" s="42"/>
      <c r="G6" s="15"/>
    </row>
    <row r="7" spans="1:7" ht="14">
      <c r="A7" s="992" t="str">
        <f>+ToC!A6</f>
        <v>For Year Ended:</v>
      </c>
      <c r="B7" s="94"/>
      <c r="C7" s="94"/>
      <c r="D7" s="94"/>
      <c r="E7" s="90">
        <f>+Cover!A22</f>
        <v>0</v>
      </c>
      <c r="F7" s="42"/>
      <c r="G7" s="15"/>
    </row>
    <row r="8" spans="1:7" ht="14">
      <c r="A8" s="992"/>
      <c r="B8" s="94"/>
      <c r="C8" s="94"/>
      <c r="D8" s="94"/>
      <c r="E8" s="1746"/>
      <c r="F8" s="42"/>
      <c r="G8" s="15"/>
    </row>
    <row r="9" spans="1:7" ht="14">
      <c r="A9" s="5442" t="s">
        <v>542</v>
      </c>
      <c r="B9" s="5242"/>
      <c r="C9" s="5242"/>
      <c r="D9" s="5242"/>
      <c r="E9" s="5242"/>
      <c r="F9" s="73"/>
      <c r="G9" s="73"/>
    </row>
    <row r="10" spans="1:7" ht="14">
      <c r="A10" s="94"/>
      <c r="B10" s="94"/>
      <c r="C10" s="1704"/>
      <c r="D10" s="1704"/>
      <c r="E10" s="93"/>
      <c r="F10" s="5"/>
      <c r="G10" s="5"/>
    </row>
    <row r="11" spans="1:7" ht="14">
      <c r="A11" s="5524" t="s">
        <v>1208</v>
      </c>
      <c r="B11" s="5525"/>
      <c r="C11" s="5525"/>
      <c r="D11" s="5525"/>
      <c r="E11" s="5525"/>
      <c r="F11" s="3"/>
      <c r="G11" s="15"/>
    </row>
    <row r="12" spans="1:7" ht="14.5">
      <c r="A12" s="202"/>
      <c r="B12" s="184"/>
      <c r="C12" s="184"/>
      <c r="D12" s="184"/>
      <c r="E12" s="184"/>
      <c r="F12" s="15"/>
      <c r="G12" s="15"/>
    </row>
    <row r="13" spans="1:7" ht="70">
      <c r="A13" s="4078" t="s">
        <v>348</v>
      </c>
      <c r="B13" s="4079" t="str">
        <f>"No.  of Policies In Force 
at Year End "  &amp;YEAR($E$7)</f>
        <v>No.  of Policies In Force 
at Year End 1900</v>
      </c>
      <c r="C13" s="4079" t="str">
        <f>"No.  of Vehicles  Covered at Year End "&amp;YEAR($E$7)</f>
        <v>No.  of Vehicles  Covered at Year End 1900</v>
      </c>
      <c r="D13" s="4079" t="str">
        <f>"Sums Insured 
in " &amp;YEAR($E$7)</f>
        <v>Sums Insured 
in 1900</v>
      </c>
      <c r="E13" s="4079" t="str">
        <f>"Gross Written Premium 
Income in "&amp;YEAR($E$7)</f>
        <v>Gross Written Premium 
Income in 1900</v>
      </c>
      <c r="F13" s="15"/>
      <c r="G13" s="15"/>
    </row>
    <row r="14" spans="1:7" ht="14">
      <c r="A14" s="4080"/>
      <c r="B14" s="4081"/>
      <c r="C14" s="4081"/>
      <c r="D14" s="4082" t="s">
        <v>933</v>
      </c>
      <c r="E14" s="4082" t="s">
        <v>933</v>
      </c>
      <c r="F14" s="15"/>
      <c r="G14" s="15"/>
    </row>
    <row r="15" spans="1:7" ht="15" customHeight="1">
      <c r="A15" s="4083" t="s">
        <v>939</v>
      </c>
      <c r="B15" s="4084"/>
      <c r="C15" s="4084"/>
      <c r="D15" s="4084"/>
      <c r="E15" s="4084"/>
      <c r="F15" s="15"/>
      <c r="G15" s="15"/>
    </row>
    <row r="16" spans="1:7" ht="15" customHeight="1">
      <c r="A16" s="4085" t="s">
        <v>940</v>
      </c>
      <c r="B16" s="4086">
        <f>B17+B18+B19</f>
        <v>0</v>
      </c>
      <c r="C16" s="4086">
        <f>C17+C18+C19</f>
        <v>0</v>
      </c>
      <c r="D16" s="4087">
        <f>D17+D18+D19</f>
        <v>0</v>
      </c>
      <c r="E16" s="4087">
        <f>E17+E18+E19</f>
        <v>0</v>
      </c>
      <c r="F16" s="15"/>
      <c r="G16" s="15"/>
    </row>
    <row r="17" spans="1:7" ht="15" customHeight="1">
      <c r="A17" s="4088" t="s">
        <v>941</v>
      </c>
      <c r="B17" s="4089"/>
      <c r="C17" s="4089"/>
      <c r="D17" s="4090"/>
      <c r="E17" s="4090"/>
      <c r="F17" s="15"/>
      <c r="G17" s="15"/>
    </row>
    <row r="18" spans="1:7" ht="15" customHeight="1">
      <c r="A18" s="4088" t="s">
        <v>350</v>
      </c>
      <c r="B18" s="4089"/>
      <c r="C18" s="4089"/>
      <c r="D18" s="4090"/>
      <c r="E18" s="4090"/>
      <c r="F18" s="15"/>
      <c r="G18" s="15"/>
    </row>
    <row r="19" spans="1:7" ht="15" customHeight="1">
      <c r="A19" s="4088" t="s">
        <v>942</v>
      </c>
      <c r="B19" s="4089"/>
      <c r="C19" s="4089"/>
      <c r="D19" s="4090"/>
      <c r="E19" s="4090"/>
      <c r="F19" s="15"/>
      <c r="G19" s="15"/>
    </row>
    <row r="20" spans="1:7" ht="15" customHeight="1">
      <c r="A20" s="4085" t="s">
        <v>943</v>
      </c>
      <c r="B20" s="4089"/>
      <c r="C20" s="4089"/>
      <c r="D20" s="4090"/>
      <c r="E20" s="4090"/>
      <c r="F20" s="15"/>
      <c r="G20" s="15"/>
    </row>
    <row r="21" spans="1:7" ht="15" customHeight="1">
      <c r="A21" s="4085" t="s">
        <v>944</v>
      </c>
      <c r="B21" s="4089"/>
      <c r="C21" s="4089"/>
      <c r="D21" s="4090"/>
      <c r="E21" s="4090"/>
      <c r="F21" s="15"/>
      <c r="G21" s="15"/>
    </row>
    <row r="22" spans="1:7" ht="15" customHeight="1">
      <c r="A22" s="4085" t="s">
        <v>945</v>
      </c>
      <c r="B22" s="4089"/>
      <c r="C22" s="4089"/>
      <c r="D22" s="4090"/>
      <c r="E22" s="4090"/>
      <c r="F22" s="15"/>
      <c r="G22" s="15"/>
    </row>
    <row r="23" spans="1:7" ht="15" customHeight="1">
      <c r="A23" s="4091" t="s">
        <v>1545</v>
      </c>
      <c r="B23" s="4092"/>
      <c r="C23" s="4092"/>
      <c r="D23" s="4093"/>
      <c r="E23" s="4093"/>
      <c r="F23" s="15"/>
      <c r="G23" s="15"/>
    </row>
    <row r="24" spans="1:7" ht="15" customHeight="1">
      <c r="A24" s="4094" t="s">
        <v>946</v>
      </c>
      <c r="B24" s="4095">
        <f>SUM(B17:B23)</f>
        <v>0</v>
      </c>
      <c r="C24" s="4095">
        <f>SUM(C17:C23)</f>
        <v>0</v>
      </c>
      <c r="D24" s="4096">
        <f>SUM(D17:D23)</f>
        <v>0</v>
      </c>
      <c r="E24" s="4096">
        <f>SUM(E17:E23)</f>
        <v>0</v>
      </c>
      <c r="F24" s="15"/>
      <c r="G24" s="15"/>
    </row>
    <row r="25" spans="1:7" ht="15" customHeight="1">
      <c r="A25" s="4097"/>
      <c r="B25" s="4098"/>
      <c r="C25" s="4098"/>
      <c r="D25" s="4087"/>
      <c r="E25" s="4087"/>
      <c r="F25" s="15"/>
      <c r="G25" s="15"/>
    </row>
    <row r="26" spans="1:7" ht="15" customHeight="1">
      <c r="A26" s="4083" t="s">
        <v>947</v>
      </c>
      <c r="B26" s="4098"/>
      <c r="C26" s="4098"/>
      <c r="D26" s="4087"/>
      <c r="E26" s="4087"/>
      <c r="F26" s="15"/>
      <c r="G26" s="15"/>
    </row>
    <row r="27" spans="1:7" ht="15" customHeight="1">
      <c r="A27" s="4085" t="s">
        <v>940</v>
      </c>
      <c r="B27" s="4098">
        <f>B28+B29+B30</f>
        <v>0</v>
      </c>
      <c r="C27" s="4098">
        <f>C28+C29+C30</f>
        <v>0</v>
      </c>
      <c r="D27" s="4087">
        <f>D28+D29+D30</f>
        <v>0</v>
      </c>
      <c r="E27" s="4087">
        <f>E28+E29+E30</f>
        <v>0</v>
      </c>
      <c r="F27" s="15"/>
      <c r="G27" s="15"/>
    </row>
    <row r="28" spans="1:7" ht="20.149999999999999" customHeight="1">
      <c r="A28" s="4088" t="s">
        <v>941</v>
      </c>
      <c r="B28" s="4089"/>
      <c r="C28" s="4089"/>
      <c r="D28" s="4090"/>
      <c r="E28" s="4090"/>
      <c r="F28" s="15"/>
      <c r="G28" s="15"/>
    </row>
    <row r="29" spans="1:7" ht="14">
      <c r="A29" s="4088" t="s">
        <v>350</v>
      </c>
      <c r="B29" s="4089"/>
      <c r="C29" s="4089"/>
      <c r="D29" s="4090"/>
      <c r="E29" s="4090"/>
      <c r="F29" s="15"/>
      <c r="G29" s="15"/>
    </row>
    <row r="30" spans="1:7" ht="14">
      <c r="A30" s="4088" t="s">
        <v>942</v>
      </c>
      <c r="B30" s="4089"/>
      <c r="C30" s="4089"/>
      <c r="D30" s="4090"/>
      <c r="E30" s="4090"/>
      <c r="F30" s="15"/>
      <c r="G30" s="15"/>
    </row>
    <row r="31" spans="1:7" ht="14">
      <c r="A31" s="4085" t="s">
        <v>943</v>
      </c>
      <c r="B31" s="4089"/>
      <c r="C31" s="4089"/>
      <c r="D31" s="4090"/>
      <c r="E31" s="4090"/>
      <c r="F31" s="15"/>
      <c r="G31" s="15"/>
    </row>
    <row r="32" spans="1:7" ht="14">
      <c r="A32" s="4085" t="s">
        <v>944</v>
      </c>
      <c r="B32" s="4089"/>
      <c r="C32" s="4089"/>
      <c r="D32" s="4090"/>
      <c r="E32" s="4090"/>
      <c r="F32" s="15"/>
      <c r="G32" s="15"/>
    </row>
    <row r="33" spans="1:7" ht="14">
      <c r="A33" s="4085" t="s">
        <v>945</v>
      </c>
      <c r="B33" s="4089"/>
      <c r="C33" s="4089"/>
      <c r="D33" s="4090"/>
      <c r="E33" s="4090"/>
      <c r="F33" s="15"/>
      <c r="G33" s="15"/>
    </row>
    <row r="34" spans="1:7" ht="14">
      <c r="A34" s="4099" t="s">
        <v>1545</v>
      </c>
      <c r="B34" s="4100"/>
      <c r="C34" s="4100"/>
      <c r="D34" s="4101"/>
      <c r="E34" s="4093"/>
      <c r="F34" s="15"/>
      <c r="G34" s="15"/>
    </row>
    <row r="35" spans="1:7" ht="14">
      <c r="A35" s="4102" t="s">
        <v>948</v>
      </c>
      <c r="B35" s="4103">
        <f>SUM(B28:B34)</f>
        <v>0</v>
      </c>
      <c r="C35" s="4103">
        <f>SUM(C28:C34)</f>
        <v>0</v>
      </c>
      <c r="D35" s="4104">
        <f>SUM(D28:D34)</f>
        <v>0</v>
      </c>
      <c r="E35" s="4104">
        <f>SUM(E28:E34)</f>
        <v>0</v>
      </c>
    </row>
    <row r="36" spans="1:7" ht="14">
      <c r="A36" s="4105" t="s">
        <v>187</v>
      </c>
      <c r="B36" s="4106">
        <f>B24+B35</f>
        <v>0</v>
      </c>
      <c r="C36" s="4106">
        <f>C24+C35</f>
        <v>0</v>
      </c>
      <c r="D36" s="4107">
        <f>D24+D35</f>
        <v>0</v>
      </c>
      <c r="E36" s="4107">
        <f>E24+E35</f>
        <v>0</v>
      </c>
    </row>
    <row r="37" spans="1:7" ht="14">
      <c r="A37" s="94"/>
      <c r="B37" s="94"/>
      <c r="C37" s="94"/>
      <c r="D37" s="94"/>
      <c r="E37" s="94"/>
    </row>
    <row r="38" spans="1:7" ht="14">
      <c r="A38" s="94"/>
      <c r="B38" s="94"/>
      <c r="C38" s="94"/>
      <c r="D38" s="93"/>
      <c r="E38" s="115" t="str">
        <f>+ToC!E96</f>
        <v xml:space="preserve">GENERAL Annual Return </v>
      </c>
    </row>
    <row r="39" spans="1:7" ht="14">
      <c r="A39" s="94"/>
      <c r="B39" s="94"/>
      <c r="C39" s="94"/>
      <c r="D39" s="94"/>
      <c r="E39" s="115" t="s">
        <v>1119</v>
      </c>
    </row>
  </sheetData>
  <sheetProtection password="C3AA" sheet="1" objects="1" scenarios="1"/>
  <customSheetViews>
    <customSheetView guid="{54084986-DBD9-467D-BB87-84DFF604BE53}" showPageBreaks="1" printArea="1">
      <selection activeCell="D23" sqref="D23"/>
      <colBreaks count="1" manualBreakCount="1">
        <brk id="6" max="1048575" man="1"/>
      </colBreaks>
      <pageMargins left="0.7" right="0.7" top="0.75" bottom="0.75" header="0.3" footer="0.3"/>
      <pageSetup paperSize="5" scale="72" orientation="portrait" r:id="rId1"/>
    </customSheetView>
  </customSheetViews>
  <mergeCells count="4">
    <mergeCell ref="A11:E11"/>
    <mergeCell ref="A9:E9"/>
    <mergeCell ref="A6:C6"/>
    <mergeCell ref="A1:E1"/>
  </mergeCells>
  <hyperlinks>
    <hyperlink ref="A1:E1" location="ToC!A1" display="10.33"/>
  </hyperlinks>
  <pageMargins left="0.7" right="0.7" top="0.75" bottom="0.75" header="0.3" footer="0.3"/>
  <pageSetup paperSize="5" scale="65" orientation="portrait" r:id="rId2"/>
  <colBreaks count="1" manualBreakCount="1">
    <brk id="6"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0"/>
  </sheetPr>
  <dimension ref="A1:K58"/>
  <sheetViews>
    <sheetView topLeftCell="A4" zoomScale="130" zoomScaleNormal="130" workbookViewId="0">
      <selection activeCell="A18" sqref="A18:B19"/>
    </sheetView>
  </sheetViews>
  <sheetFormatPr defaultColWidth="0" defaultRowHeight="13" zeroHeight="1"/>
  <cols>
    <col min="1" max="1" width="21.19921875" style="394" customWidth="1"/>
    <col min="2" max="2" width="62.796875" style="394" customWidth="1"/>
    <col min="3" max="3" width="15.796875" style="394" customWidth="1"/>
    <col min="4" max="4" width="64.796875" style="394" customWidth="1"/>
    <col min="5" max="5" width="15" style="394" hidden="1" customWidth="1"/>
    <col min="6" max="16384" width="9.296875" style="394" hidden="1"/>
  </cols>
  <sheetData>
    <row r="1" spans="1:11" ht="14">
      <c r="A1" s="5380" t="s">
        <v>20</v>
      </c>
      <c r="B1" s="5396"/>
      <c r="C1" s="5396"/>
      <c r="D1" s="5396"/>
      <c r="E1" s="1175"/>
    </row>
    <row r="2" spans="1:11" ht="14">
      <c r="A2" s="393"/>
      <c r="B2" s="622"/>
      <c r="C2" s="622"/>
      <c r="D2" s="625" t="s">
        <v>1948</v>
      </c>
      <c r="E2" s="89"/>
    </row>
    <row r="3" spans="1:11" ht="14">
      <c r="A3" s="1730" t="str">
        <f>+Cover!A14</f>
        <v>Select Name of Insurer/ Financial Holding Company</v>
      </c>
      <c r="B3" s="1735"/>
      <c r="C3" s="397"/>
      <c r="D3" s="1001"/>
      <c r="E3" s="408"/>
    </row>
    <row r="4" spans="1:11" ht="14">
      <c r="A4" s="1699" t="str">
        <f>+ToC!A3</f>
        <v>Insurer/Financial Holding Company</v>
      </c>
      <c r="B4" s="395"/>
      <c r="C4" s="397"/>
      <c r="D4" s="1001"/>
      <c r="E4" s="408"/>
    </row>
    <row r="5" spans="1:11" ht="14">
      <c r="A5" s="395"/>
      <c r="B5" s="395"/>
      <c r="C5" s="395"/>
      <c r="D5" s="402"/>
      <c r="E5" s="408"/>
    </row>
    <row r="6" spans="1:11" ht="14">
      <c r="A6" s="504" t="str">
        <f>+ToC!A5</f>
        <v>General Insurers Annual Return</v>
      </c>
      <c r="B6" s="395"/>
      <c r="C6" s="395"/>
      <c r="D6" s="402"/>
      <c r="E6" s="408"/>
    </row>
    <row r="7" spans="1:11" ht="14">
      <c r="A7" s="504" t="str">
        <f>+ToC!A6</f>
        <v>For Year Ended:</v>
      </c>
      <c r="B7" s="395"/>
      <c r="C7" s="898">
        <f>+Cover!A22</f>
        <v>0</v>
      </c>
      <c r="D7" s="393"/>
      <c r="E7" s="517"/>
    </row>
    <row r="8" spans="1:11" ht="14">
      <c r="A8" s="395"/>
      <c r="B8" s="397"/>
      <c r="C8" s="397"/>
      <c r="D8" s="395"/>
      <c r="E8" s="408"/>
    </row>
    <row r="9" spans="1:11" ht="14">
      <c r="A9" s="5528" t="s">
        <v>1009</v>
      </c>
      <c r="B9" s="5529"/>
      <c r="C9" s="5529"/>
      <c r="D9" s="5529"/>
      <c r="E9" s="408"/>
    </row>
    <row r="10" spans="1:11" ht="14.5" thickBot="1">
      <c r="A10" s="393"/>
      <c r="B10" s="178"/>
      <c r="C10" s="178"/>
      <c r="D10" s="571"/>
      <c r="E10" s="408"/>
    </row>
    <row r="11" spans="1:11" ht="26" thickTop="1">
      <c r="A11" s="581" t="s">
        <v>1001</v>
      </c>
      <c r="B11" s="1255"/>
      <c r="C11" s="3695" t="s">
        <v>997</v>
      </c>
      <c r="D11" s="1256" t="s">
        <v>705</v>
      </c>
      <c r="E11" s="408"/>
    </row>
    <row r="12" spans="1:11" ht="14">
      <c r="A12" s="1257"/>
      <c r="B12" s="1258"/>
      <c r="C12" s="3696"/>
      <c r="D12" s="1259"/>
      <c r="E12" s="408"/>
    </row>
    <row r="13" spans="1:11" ht="14">
      <c r="A13" s="1260" t="s">
        <v>13</v>
      </c>
      <c r="B13" s="1261" t="s">
        <v>2181</v>
      </c>
      <c r="C13" s="3697"/>
      <c r="D13" s="431"/>
      <c r="E13" s="408"/>
      <c r="K13" s="1008" t="s">
        <v>997</v>
      </c>
    </row>
    <row r="14" spans="1:11" ht="14">
      <c r="A14" s="1260" t="s">
        <v>1197</v>
      </c>
      <c r="B14" s="2359" t="s">
        <v>2182</v>
      </c>
      <c r="C14" s="3697"/>
      <c r="D14" s="431"/>
      <c r="E14" s="408"/>
    </row>
    <row r="15" spans="1:11" ht="14">
      <c r="A15" s="1260" t="s">
        <v>67</v>
      </c>
      <c r="B15" s="2359" t="s">
        <v>2159</v>
      </c>
      <c r="C15" s="3697"/>
      <c r="D15" s="431"/>
      <c r="E15" s="408"/>
      <c r="K15" s="1008" t="s">
        <v>915</v>
      </c>
    </row>
    <row r="16" spans="1:11" ht="14">
      <c r="A16" s="1260" t="s">
        <v>1198</v>
      </c>
      <c r="B16" s="397" t="s">
        <v>2180</v>
      </c>
      <c r="C16" s="3697"/>
      <c r="D16" s="431"/>
      <c r="E16" s="408"/>
      <c r="K16" s="1008" t="s">
        <v>916</v>
      </c>
    </row>
    <row r="17" spans="1:11" ht="14">
      <c r="A17" s="1260" t="s">
        <v>1000</v>
      </c>
      <c r="B17" s="2360" t="s">
        <v>2158</v>
      </c>
      <c r="C17" s="3697"/>
      <c r="D17" s="431"/>
      <c r="E17" s="408"/>
    </row>
    <row r="18" spans="1:11" ht="14">
      <c r="A18" s="1260" t="s">
        <v>1509</v>
      </c>
      <c r="B18" s="397" t="s">
        <v>2160</v>
      </c>
      <c r="C18" s="3697"/>
      <c r="D18" s="431"/>
      <c r="E18" s="408"/>
    </row>
    <row r="19" spans="1:11" ht="14">
      <c r="A19" s="1260" t="s">
        <v>891</v>
      </c>
      <c r="B19" s="2359" t="s">
        <v>932</v>
      </c>
      <c r="C19" s="3697"/>
      <c r="D19" s="431"/>
      <c r="E19" s="408"/>
    </row>
    <row r="20" spans="1:11" ht="14">
      <c r="A20" s="1260" t="s">
        <v>1189</v>
      </c>
      <c r="B20" s="2359" t="s">
        <v>1190</v>
      </c>
      <c r="C20" s="3697"/>
      <c r="D20" s="431"/>
      <c r="E20" s="408"/>
    </row>
    <row r="21" spans="1:11" ht="14">
      <c r="A21" s="1260" t="s">
        <v>195</v>
      </c>
      <c r="B21" s="2359" t="s">
        <v>2161</v>
      </c>
      <c r="C21" s="3697"/>
      <c r="D21" s="431"/>
      <c r="E21" s="408"/>
    </row>
    <row r="22" spans="1:11" ht="14">
      <c r="A22" s="1260" t="s">
        <v>1006</v>
      </c>
      <c r="B22" s="2359" t="s">
        <v>2183</v>
      </c>
      <c r="C22" s="3697"/>
      <c r="D22" s="431"/>
      <c r="E22" s="408"/>
    </row>
    <row r="23" spans="1:11" ht="14">
      <c r="A23" s="1015" t="s">
        <v>1002</v>
      </c>
      <c r="B23" s="1815" t="s">
        <v>998</v>
      </c>
      <c r="C23" s="3697"/>
      <c r="D23" s="431"/>
      <c r="E23" s="408"/>
    </row>
    <row r="24" spans="1:11" ht="14">
      <c r="A24" s="1015" t="s">
        <v>1002</v>
      </c>
      <c r="B24" s="1815" t="s">
        <v>999</v>
      </c>
      <c r="C24" s="3697"/>
      <c r="D24" s="431"/>
      <c r="E24" s="408"/>
    </row>
    <row r="25" spans="1:11" ht="14">
      <c r="A25" s="1260" t="s">
        <v>1006</v>
      </c>
      <c r="B25" s="1815" t="s">
        <v>1007</v>
      </c>
      <c r="C25" s="3697"/>
      <c r="D25" s="431"/>
      <c r="E25" s="408"/>
    </row>
    <row r="26" spans="1:11" ht="14">
      <c r="A26" s="1260" t="s">
        <v>1006</v>
      </c>
      <c r="B26" s="1815" t="s">
        <v>1008</v>
      </c>
      <c r="C26" s="3697"/>
      <c r="D26" s="431"/>
      <c r="E26" s="408"/>
      <c r="K26" s="1008"/>
    </row>
    <row r="27" spans="1:11" ht="14">
      <c r="A27" s="1015" t="s">
        <v>2162</v>
      </c>
      <c r="B27" s="2359" t="s">
        <v>1004</v>
      </c>
      <c r="C27" s="3697"/>
      <c r="D27" s="431"/>
      <c r="E27" s="408"/>
    </row>
    <row r="28" spans="1:11" ht="14">
      <c r="A28" s="1015" t="s">
        <v>2163</v>
      </c>
      <c r="B28" s="2359" t="s">
        <v>1003</v>
      </c>
      <c r="C28" s="3697"/>
      <c r="D28" s="431"/>
      <c r="E28" s="408"/>
    </row>
    <row r="29" spans="1:11" ht="14">
      <c r="A29" s="1260" t="s">
        <v>1541</v>
      </c>
      <c r="B29" s="2359" t="s">
        <v>779</v>
      </c>
      <c r="C29" s="3697"/>
      <c r="D29" s="431"/>
      <c r="E29" s="408"/>
    </row>
    <row r="30" spans="1:11" ht="14">
      <c r="A30" s="1015" t="s">
        <v>1005</v>
      </c>
      <c r="B30" s="2360" t="s">
        <v>1514</v>
      </c>
      <c r="C30" s="3697"/>
      <c r="D30" s="431"/>
      <c r="E30" s="408"/>
    </row>
    <row r="31" spans="1:11" ht="14">
      <c r="A31" s="1015" t="s">
        <v>1752</v>
      </c>
      <c r="B31" s="1261" t="s">
        <v>1751</v>
      </c>
      <c r="C31" s="3697"/>
      <c r="D31" s="431"/>
      <c r="E31" s="408"/>
    </row>
    <row r="32" spans="1:11" ht="14">
      <c r="A32" s="1015"/>
      <c r="B32" s="1261"/>
      <c r="C32" s="3697"/>
      <c r="D32" s="431"/>
      <c r="E32" s="408"/>
    </row>
    <row r="33" spans="1:5" ht="14">
      <c r="A33" s="1015"/>
      <c r="B33" s="1261"/>
      <c r="C33" s="3697"/>
      <c r="D33" s="431"/>
      <c r="E33" s="408"/>
    </row>
    <row r="34" spans="1:5" ht="14">
      <c r="A34" s="1015"/>
      <c r="B34" s="1261"/>
      <c r="C34" s="3697"/>
      <c r="D34" s="431"/>
      <c r="E34" s="408"/>
    </row>
    <row r="35" spans="1:5" ht="14">
      <c r="A35" s="1015"/>
      <c r="B35" s="1261"/>
      <c r="C35" s="3697"/>
      <c r="D35" s="431"/>
      <c r="E35" s="408"/>
    </row>
    <row r="36" spans="1:5" ht="14">
      <c r="A36" s="1015"/>
      <c r="B36" s="1261"/>
      <c r="C36" s="3697"/>
      <c r="D36" s="431"/>
      <c r="E36" s="408"/>
    </row>
    <row r="37" spans="1:5" ht="14">
      <c r="A37" s="1015"/>
      <c r="B37" s="1261"/>
      <c r="C37" s="3697"/>
      <c r="D37" s="431"/>
      <c r="E37" s="408"/>
    </row>
    <row r="38" spans="1:5" ht="14">
      <c r="A38" s="1015"/>
      <c r="B38" s="1261"/>
      <c r="C38" s="3697"/>
      <c r="D38" s="431"/>
      <c r="E38" s="408"/>
    </row>
    <row r="39" spans="1:5" ht="14">
      <c r="A39" s="1015"/>
      <c r="B39" s="1261"/>
      <c r="C39" s="3697"/>
      <c r="D39" s="431"/>
      <c r="E39" s="408"/>
    </row>
    <row r="40" spans="1:5" ht="14">
      <c r="A40" s="1015"/>
      <c r="B40" s="1261"/>
      <c r="C40" s="3697"/>
      <c r="D40" s="431"/>
      <c r="E40" s="408"/>
    </row>
    <row r="41" spans="1:5" ht="14">
      <c r="A41" s="1015"/>
      <c r="B41" s="1261"/>
      <c r="C41" s="3697"/>
      <c r="D41" s="431"/>
      <c r="E41" s="408"/>
    </row>
    <row r="42" spans="1:5" ht="14">
      <c r="A42" s="1015"/>
      <c r="B42" s="1261"/>
      <c r="C42" s="3697"/>
      <c r="D42" s="431"/>
      <c r="E42" s="408"/>
    </row>
    <row r="43" spans="1:5" ht="14">
      <c r="A43" s="1015"/>
      <c r="B43" s="1261"/>
      <c r="C43" s="3697"/>
      <c r="D43" s="431"/>
      <c r="E43" s="408"/>
    </row>
    <row r="44" spans="1:5" ht="14">
      <c r="A44" s="1015"/>
      <c r="B44" s="1261"/>
      <c r="C44" s="3697"/>
      <c r="D44" s="431"/>
      <c r="E44" s="408"/>
    </row>
    <row r="45" spans="1:5" ht="14">
      <c r="A45" s="1015"/>
      <c r="B45" s="1261"/>
      <c r="C45" s="3697"/>
      <c r="D45" s="431"/>
      <c r="E45" s="408"/>
    </row>
    <row r="46" spans="1:5" ht="14">
      <c r="A46" s="1015"/>
      <c r="B46" s="1261"/>
      <c r="C46" s="3697"/>
      <c r="D46" s="431"/>
      <c r="E46" s="408"/>
    </row>
    <row r="47" spans="1:5" ht="14">
      <c r="A47" s="1015"/>
      <c r="B47" s="1261"/>
      <c r="C47" s="3697"/>
      <c r="D47" s="431"/>
      <c r="E47" s="408"/>
    </row>
    <row r="48" spans="1:5" ht="14.5" thickBot="1">
      <c r="A48" s="1263"/>
      <c r="B48" s="1264"/>
      <c r="C48" s="3697"/>
      <c r="D48" s="432"/>
      <c r="E48" s="408"/>
    </row>
    <row r="49" spans="1:5" ht="14.5" thickTop="1">
      <c r="A49" s="1666" t="s">
        <v>543</v>
      </c>
      <c r="B49" s="1265"/>
      <c r="C49" s="1265"/>
      <c r="D49" s="1266"/>
      <c r="E49" s="408"/>
    </row>
    <row r="50" spans="1:5" ht="15" customHeight="1">
      <c r="A50" s="4108" t="s">
        <v>1966</v>
      </c>
      <c r="B50" s="178"/>
      <c r="C50" s="178"/>
      <c r="D50" s="1267"/>
      <c r="E50" s="408"/>
    </row>
    <row r="51" spans="1:5" ht="14">
      <c r="A51" s="396" t="s">
        <v>1967</v>
      </c>
      <c r="B51" s="393"/>
      <c r="C51" s="393"/>
      <c r="D51" s="393"/>
      <c r="E51" s="408"/>
    </row>
    <row r="52" spans="1:5" ht="14">
      <c r="A52" s="1665" t="s">
        <v>1010</v>
      </c>
      <c r="B52" s="839"/>
      <c r="C52" s="839"/>
      <c r="D52" s="1268"/>
      <c r="E52" s="408"/>
    </row>
    <row r="53" spans="1:5" ht="14">
      <c r="A53" s="1665" t="s">
        <v>1011</v>
      </c>
      <c r="B53" s="839"/>
      <c r="C53" s="839"/>
      <c r="D53" s="1268"/>
      <c r="E53" s="408"/>
    </row>
    <row r="54" spans="1:5" ht="14.5" thickBot="1">
      <c r="A54" s="1667"/>
      <c r="B54" s="1269"/>
      <c r="C54" s="1269"/>
      <c r="D54" s="1270"/>
      <c r="E54" s="408"/>
    </row>
    <row r="55" spans="1:5" ht="14.5" thickTop="1">
      <c r="A55" s="393"/>
      <c r="B55" s="627"/>
      <c r="C55" s="627"/>
      <c r="D55" s="397"/>
      <c r="E55" s="408"/>
    </row>
    <row r="56" spans="1:5" ht="14">
      <c r="A56" s="393"/>
      <c r="B56" s="748"/>
      <c r="C56" s="397"/>
      <c r="D56" s="407" t="str">
        <f>+ToC!E96</f>
        <v xml:space="preserve">GENERAL Annual Return </v>
      </c>
      <c r="E56" s="408"/>
    </row>
    <row r="57" spans="1:5" ht="14">
      <c r="A57" s="393"/>
      <c r="B57" s="627"/>
      <c r="C57" s="397"/>
      <c r="D57" s="407" t="s">
        <v>1864</v>
      </c>
      <c r="E57" s="408"/>
    </row>
    <row r="58" spans="1:5" ht="14" hidden="1">
      <c r="A58" s="393"/>
      <c r="B58" s="399"/>
      <c r="C58" s="399"/>
      <c r="D58" s="399"/>
      <c r="E58" s="408"/>
    </row>
  </sheetData>
  <sheetProtection password="C3AA" sheet="1" objects="1" scenarios="1"/>
  <customSheetViews>
    <customSheetView guid="{54084986-DBD9-467D-BB87-84DFF604BE53}">
      <selection activeCell="C13" sqref="C13"/>
      <pageMargins left="0.7" right="0.7" top="0.75" bottom="0.75" header="0.3" footer="0.3"/>
      <pageSetup paperSize="5" scale="60" orientation="portrait" r:id="rId1"/>
    </customSheetView>
  </customSheetViews>
  <mergeCells count="2">
    <mergeCell ref="A9:D9"/>
    <mergeCell ref="A1:D1"/>
  </mergeCells>
  <dataValidations count="1">
    <dataValidation type="list" allowBlank="1" showInputMessage="1" showErrorMessage="1" sqref="K13 K15:K18 C12:C48">
      <formula1>$K$13:$K$16</formula1>
    </dataValidation>
  </dataValidations>
  <hyperlinks>
    <hyperlink ref="A1:D1" location="ToC!A1" display="10.40"/>
  </hyperlinks>
  <pageMargins left="0.7" right="0.7" top="0.75" bottom="0.75" header="0.3" footer="0.3"/>
  <pageSetup paperSize="5" scale="60"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0"/>
  </sheetPr>
  <dimension ref="A1:K41"/>
  <sheetViews>
    <sheetView workbookViewId="0">
      <selection activeCell="A18" sqref="A18:B19"/>
    </sheetView>
  </sheetViews>
  <sheetFormatPr defaultColWidth="0" defaultRowHeight="14" zeroHeight="1"/>
  <cols>
    <col min="1" max="1" width="63.796875" style="613" bestFit="1" customWidth="1"/>
    <col min="2" max="2" width="3.796875" style="613" customWidth="1"/>
    <col min="3" max="3" width="25.69921875" style="613" customWidth="1"/>
    <col min="4" max="4" width="3.796875" style="613" customWidth="1"/>
    <col min="5" max="5" width="22.796875" style="613" customWidth="1"/>
    <col min="6" max="6" width="20.796875" style="613" customWidth="1"/>
    <col min="7" max="7" width="22.796875" style="613" customWidth="1"/>
    <col min="8" max="8" width="3.796875" style="613" customWidth="1"/>
    <col min="9" max="11" width="22.796875" style="613" customWidth="1"/>
    <col min="12" max="16384" width="9.296875" style="394" hidden="1"/>
  </cols>
  <sheetData>
    <row r="1" spans="1:11">
      <c r="A1" s="5535" t="s">
        <v>1014</v>
      </c>
      <c r="B1" s="5536"/>
      <c r="C1" s="5536"/>
      <c r="D1" s="5536"/>
      <c r="E1" s="5537"/>
      <c r="F1" s="5537"/>
      <c r="G1" s="5537"/>
      <c r="H1" s="5537"/>
      <c r="I1" s="5537"/>
      <c r="J1" s="5537"/>
      <c r="K1" s="5537"/>
    </row>
    <row r="2" spans="1:11">
      <c r="A2" s="397"/>
      <c r="B2" s="622"/>
      <c r="C2" s="622"/>
      <c r="D2" s="397"/>
      <c r="E2" s="397"/>
      <c r="F2" s="397"/>
      <c r="G2" s="397"/>
      <c r="H2" s="397"/>
      <c r="I2" s="397"/>
      <c r="J2" s="625" t="s">
        <v>2165</v>
      </c>
      <c r="K2" s="89"/>
    </row>
    <row r="3" spans="1:11">
      <c r="A3" s="1730" t="str">
        <f>+Cover!A14</f>
        <v>Select Name of Insurer/ Financial Holding Company</v>
      </c>
      <c r="B3" s="397"/>
      <c r="C3" s="397"/>
      <c r="D3" s="1713"/>
      <c r="E3" s="397"/>
      <c r="F3" s="397"/>
      <c r="G3" s="625" t="s">
        <v>2164</v>
      </c>
      <c r="H3" s="625"/>
      <c r="I3" s="625"/>
      <c r="J3" s="397"/>
      <c r="K3" s="397"/>
    </row>
    <row r="4" spans="1:11">
      <c r="A4" s="1713" t="str">
        <f>+ToC!A3</f>
        <v>Insurer/Financial Holding Company</v>
      </c>
      <c r="B4" s="397"/>
      <c r="C4" s="397"/>
      <c r="D4" s="1713"/>
      <c r="E4" s="397"/>
      <c r="F4" s="397"/>
      <c r="G4" s="397"/>
      <c r="H4" s="397"/>
      <c r="I4" s="397"/>
      <c r="J4" s="397"/>
      <c r="K4" s="397"/>
    </row>
    <row r="5" spans="1:11">
      <c r="A5" s="397"/>
      <c r="B5" s="397"/>
      <c r="C5" s="397"/>
      <c r="D5" s="402"/>
      <c r="E5" s="397"/>
      <c r="F5" s="397"/>
      <c r="G5" s="397"/>
      <c r="H5" s="397"/>
      <c r="I5" s="397"/>
      <c r="J5" s="397"/>
      <c r="K5" s="397"/>
    </row>
    <row r="6" spans="1:11">
      <c r="A6" s="504" t="str">
        <f>+ToC!A5</f>
        <v>General Insurers Annual Return</v>
      </c>
      <c r="B6" s="397"/>
      <c r="C6" s="397"/>
      <c r="D6" s="402"/>
      <c r="E6" s="397"/>
      <c r="F6" s="397"/>
      <c r="G6" s="397"/>
      <c r="H6" s="397"/>
      <c r="I6" s="397"/>
      <c r="J6" s="397"/>
      <c r="K6" s="397"/>
    </row>
    <row r="7" spans="1:11">
      <c r="A7" s="504" t="str">
        <f>+ToC!A6</f>
        <v>For Year Ended:</v>
      </c>
      <c r="B7" s="397"/>
      <c r="C7" s="898">
        <f>+Cover!A22</f>
        <v>0</v>
      </c>
      <c r="D7" s="397"/>
      <c r="E7" s="397"/>
      <c r="F7" s="397"/>
      <c r="G7" s="397"/>
      <c r="H7" s="397"/>
      <c r="I7" s="397"/>
      <c r="J7" s="397"/>
      <c r="K7" s="397"/>
    </row>
    <row r="8" spans="1:11">
      <c r="A8" s="397"/>
      <c r="B8" s="397"/>
      <c r="C8" s="397"/>
      <c r="D8" s="397"/>
      <c r="E8" s="397"/>
      <c r="F8" s="397"/>
      <c r="G8" s="397"/>
      <c r="H8" s="397"/>
      <c r="I8" s="397"/>
      <c r="J8" s="397"/>
      <c r="K8" s="397"/>
    </row>
    <row r="9" spans="1:11">
      <c r="A9" s="5528" t="s">
        <v>2184</v>
      </c>
      <c r="B9" s="5451"/>
      <c r="C9" s="5451"/>
      <c r="D9" s="5451"/>
      <c r="E9" s="5451"/>
      <c r="F9" s="5451"/>
      <c r="G9" s="5451"/>
      <c r="H9" s="5451"/>
      <c r="I9" s="5451"/>
      <c r="J9" s="5451"/>
      <c r="K9" s="5451"/>
    </row>
    <row r="10" spans="1:11">
      <c r="A10" s="397"/>
      <c r="B10" s="178"/>
      <c r="C10" s="178"/>
      <c r="D10" s="571"/>
      <c r="E10" s="397"/>
      <c r="F10" s="397"/>
      <c r="G10" s="397"/>
      <c r="H10" s="397"/>
      <c r="I10" s="397"/>
      <c r="J10" s="397"/>
      <c r="K10" s="397"/>
    </row>
    <row r="11" spans="1:11">
      <c r="A11" s="397"/>
      <c r="B11" s="397"/>
      <c r="C11" s="397"/>
      <c r="D11" s="397"/>
      <c r="E11" s="397"/>
      <c r="F11" s="397"/>
      <c r="G11" s="397"/>
      <c r="H11" s="397"/>
      <c r="I11" s="397"/>
      <c r="J11" s="397"/>
      <c r="K11" s="397"/>
    </row>
    <row r="12" spans="1:11" ht="42">
      <c r="A12" s="1271"/>
      <c r="B12" s="1626"/>
      <c r="C12" s="1627" t="s">
        <v>1015</v>
      </c>
      <c r="D12" s="1272"/>
      <c r="E12" s="5530" t="s">
        <v>1016</v>
      </c>
      <c r="F12" s="5531"/>
      <c r="G12" s="1627" t="s">
        <v>1017</v>
      </c>
      <c r="H12" s="1272"/>
      <c r="I12" s="5532" t="s">
        <v>231</v>
      </c>
      <c r="J12" s="5533"/>
      <c r="K12" s="5534"/>
    </row>
    <row r="13" spans="1:11">
      <c r="A13" s="1271"/>
      <c r="B13" s="1626"/>
      <c r="C13" s="1628">
        <v>1</v>
      </c>
      <c r="D13" s="1547"/>
      <c r="E13" s="1547">
        <v>2</v>
      </c>
      <c r="F13" s="1547">
        <v>3</v>
      </c>
      <c r="G13" s="1547">
        <v>4</v>
      </c>
      <c r="H13" s="1547"/>
      <c r="I13" s="1547">
        <v>5</v>
      </c>
      <c r="J13" s="1547">
        <v>6</v>
      </c>
      <c r="K13" s="1629">
        <v>7</v>
      </c>
    </row>
    <row r="14" spans="1:11">
      <c r="A14" s="1273"/>
      <c r="B14" s="397"/>
      <c r="C14" s="1625" t="s">
        <v>349</v>
      </c>
      <c r="D14" s="1274"/>
      <c r="E14" s="1625" t="s">
        <v>349</v>
      </c>
      <c r="F14" s="1625" t="s">
        <v>349</v>
      </c>
      <c r="G14" s="1625" t="s">
        <v>349</v>
      </c>
      <c r="H14" s="1274"/>
      <c r="I14" s="1625" t="s">
        <v>349</v>
      </c>
      <c r="J14" s="1625" t="s">
        <v>349</v>
      </c>
      <c r="K14" s="1625" t="s">
        <v>349</v>
      </c>
    </row>
    <row r="15" spans="1:11" ht="42">
      <c r="A15" s="1275"/>
      <c r="B15" s="1626"/>
      <c r="C15" s="1627" t="s">
        <v>1018</v>
      </c>
      <c r="D15" s="1489"/>
      <c r="E15" s="1630" t="s">
        <v>1740</v>
      </c>
      <c r="F15" s="1630" t="s">
        <v>1019</v>
      </c>
      <c r="G15" s="2915"/>
      <c r="H15" s="1276"/>
      <c r="I15" s="1627" t="s">
        <v>1020</v>
      </c>
      <c r="J15" s="1627" t="s">
        <v>1021</v>
      </c>
      <c r="K15" s="1627" t="s">
        <v>1022</v>
      </c>
    </row>
    <row r="16" spans="1:11">
      <c r="A16" s="1277" t="s">
        <v>1023</v>
      </c>
      <c r="B16" s="1631"/>
      <c r="C16" s="1278"/>
      <c r="D16" s="1279"/>
      <c r="E16" s="1278"/>
      <c r="F16" s="1280"/>
      <c r="G16" s="1281"/>
      <c r="H16" s="1279"/>
      <c r="I16" s="1278"/>
      <c r="J16" s="1278"/>
      <c r="K16" s="1278"/>
    </row>
    <row r="17" spans="1:11">
      <c r="A17" s="985" t="s">
        <v>1024</v>
      </c>
      <c r="B17" s="1632"/>
      <c r="C17" s="944"/>
      <c r="D17" s="1292"/>
      <c r="E17" s="944"/>
      <c r="F17" s="944"/>
      <c r="G17" s="944"/>
      <c r="H17" s="1293"/>
      <c r="I17" s="1282">
        <f>SUM(C17,E17,F17,G17)</f>
        <v>0</v>
      </c>
      <c r="J17" s="433"/>
      <c r="K17" s="1282">
        <f>SUM(I17:J17)</f>
        <v>0</v>
      </c>
    </row>
    <row r="18" spans="1:11">
      <c r="A18" s="985" t="s">
        <v>1025</v>
      </c>
      <c r="B18" s="1632"/>
      <c r="C18" s="944"/>
      <c r="D18" s="1292"/>
      <c r="E18" s="944"/>
      <c r="F18" s="944"/>
      <c r="G18" s="944"/>
      <c r="H18" s="1293"/>
      <c r="I18" s="1282">
        <f t="shared" ref="I18:I24" si="0">SUM(C18,E18,F18,G18)</f>
        <v>0</v>
      </c>
      <c r="J18" s="433"/>
      <c r="K18" s="1282">
        <f t="shared" ref="K18:K25" si="1">SUM(I18:J18)</f>
        <v>0</v>
      </c>
    </row>
    <row r="19" spans="1:11">
      <c r="A19" s="985" t="s">
        <v>1026</v>
      </c>
      <c r="B19" s="1632"/>
      <c r="C19" s="944"/>
      <c r="D19" s="1292"/>
      <c r="E19" s="944"/>
      <c r="F19" s="944"/>
      <c r="G19" s="944"/>
      <c r="H19" s="1293"/>
      <c r="I19" s="1282">
        <f t="shared" si="0"/>
        <v>0</v>
      </c>
      <c r="J19" s="433"/>
      <c r="K19" s="1282">
        <f t="shared" si="1"/>
        <v>0</v>
      </c>
    </row>
    <row r="20" spans="1:11">
      <c r="A20" s="985" t="s">
        <v>1027</v>
      </c>
      <c r="B20" s="1632"/>
      <c r="C20" s="944"/>
      <c r="D20" s="1292"/>
      <c r="E20" s="944"/>
      <c r="F20" s="944"/>
      <c r="G20" s="944"/>
      <c r="H20" s="1293"/>
      <c r="I20" s="1282">
        <f t="shared" si="0"/>
        <v>0</v>
      </c>
      <c r="J20" s="433"/>
      <c r="K20" s="1282">
        <f t="shared" si="1"/>
        <v>0</v>
      </c>
    </row>
    <row r="21" spans="1:11">
      <c r="A21" s="985" t="s">
        <v>1028</v>
      </c>
      <c r="B21" s="1632"/>
      <c r="C21" s="944"/>
      <c r="D21" s="1292"/>
      <c r="E21" s="944"/>
      <c r="F21" s="944"/>
      <c r="G21" s="944"/>
      <c r="H21" s="1293"/>
      <c r="I21" s="1282">
        <f t="shared" si="0"/>
        <v>0</v>
      </c>
      <c r="J21" s="433"/>
      <c r="K21" s="1282">
        <f t="shared" si="1"/>
        <v>0</v>
      </c>
    </row>
    <row r="22" spans="1:11">
      <c r="A22" s="985" t="s">
        <v>1029</v>
      </c>
      <c r="B22" s="1632"/>
      <c r="C22" s="944"/>
      <c r="D22" s="1292"/>
      <c r="E22" s="944"/>
      <c r="F22" s="944"/>
      <c r="G22" s="944"/>
      <c r="H22" s="1293"/>
      <c r="I22" s="1282">
        <f t="shared" si="0"/>
        <v>0</v>
      </c>
      <c r="J22" s="433"/>
      <c r="K22" s="1282">
        <f t="shared" si="1"/>
        <v>0</v>
      </c>
    </row>
    <row r="23" spans="1:11">
      <c r="A23" s="985" t="s">
        <v>1030</v>
      </c>
      <c r="B23" s="1632"/>
      <c r="C23" s="944"/>
      <c r="D23" s="1292"/>
      <c r="E23" s="944"/>
      <c r="F23" s="944"/>
      <c r="G23" s="944"/>
      <c r="H23" s="1293"/>
      <c r="I23" s="1282">
        <f t="shared" si="0"/>
        <v>0</v>
      </c>
      <c r="J23" s="433"/>
      <c r="K23" s="1282">
        <f t="shared" si="1"/>
        <v>0</v>
      </c>
    </row>
    <row r="24" spans="1:11">
      <c r="A24" s="985" t="s">
        <v>1031</v>
      </c>
      <c r="B24" s="1632"/>
      <c r="C24" s="944"/>
      <c r="D24" s="1292"/>
      <c r="E24" s="944"/>
      <c r="F24" s="944"/>
      <c r="G24" s="944"/>
      <c r="H24" s="1293"/>
      <c r="I24" s="1282">
        <f t="shared" si="0"/>
        <v>0</v>
      </c>
      <c r="J24" s="433"/>
      <c r="K24" s="1282">
        <f t="shared" si="1"/>
        <v>0</v>
      </c>
    </row>
    <row r="25" spans="1:11">
      <c r="A25" s="1283"/>
      <c r="B25" s="1633"/>
      <c r="C25" s="945"/>
      <c r="D25" s="1292"/>
      <c r="E25" s="945"/>
      <c r="F25" s="435"/>
      <c r="G25" s="435"/>
      <c r="H25" s="1293"/>
      <c r="I25" s="1284"/>
      <c r="J25" s="436"/>
      <c r="K25" s="1284">
        <f t="shared" si="1"/>
        <v>0</v>
      </c>
    </row>
    <row r="26" spans="1:11" ht="14.5" thickBot="1">
      <c r="A26" s="1285" t="s">
        <v>1032</v>
      </c>
      <c r="B26" s="1634"/>
      <c r="C26" s="1286">
        <f>SUM(C17:C25)</f>
        <v>0</v>
      </c>
      <c r="D26" s="1294"/>
      <c r="E26" s="1286">
        <f>SUM(E17:E25)</f>
        <v>0</v>
      </c>
      <c r="F26" s="1286">
        <f>SUM(F17:F25)</f>
        <v>0</v>
      </c>
      <c r="G26" s="1286">
        <f>SUM(G17:G25)</f>
        <v>0</v>
      </c>
      <c r="H26" s="1635"/>
      <c r="I26" s="1287">
        <f>SUM(I17:I25)</f>
        <v>0</v>
      </c>
      <c r="J26" s="1287">
        <f>SUM(J17:J25)</f>
        <v>0</v>
      </c>
      <c r="K26" s="1287">
        <f>SUM(K17:K25)</f>
        <v>0</v>
      </c>
    </row>
    <row r="27" spans="1:11" ht="14.5" thickTop="1">
      <c r="A27" s="1288"/>
      <c r="B27" s="1636"/>
      <c r="C27" s="4349"/>
      <c r="D27" s="4350"/>
      <c r="E27" s="4349"/>
      <c r="F27" s="4351"/>
      <c r="G27" s="4351"/>
      <c r="H27" s="4352"/>
      <c r="I27" s="4353"/>
      <c r="J27" s="4353"/>
      <c r="K27" s="4353"/>
    </row>
    <row r="28" spans="1:11">
      <c r="A28" s="1288"/>
      <c r="B28" s="1636"/>
      <c r="C28" s="4349"/>
      <c r="D28" s="4350"/>
      <c r="E28" s="4349"/>
      <c r="F28" s="4351"/>
      <c r="G28" s="4351"/>
      <c r="H28" s="4352"/>
      <c r="I28" s="4353"/>
      <c r="J28" s="4353"/>
      <c r="K28" s="4353"/>
    </row>
    <row r="29" spans="1:11">
      <c r="A29" s="4359" t="s">
        <v>1033</v>
      </c>
      <c r="B29" s="4360"/>
      <c r="C29" s="4354"/>
      <c r="D29" s="4355"/>
      <c r="E29" s="4354"/>
      <c r="F29" s="4356"/>
      <c r="G29" s="4356"/>
      <c r="H29" s="4357"/>
      <c r="I29" s="4358"/>
      <c r="J29" s="4358"/>
      <c r="K29" s="4358"/>
    </row>
    <row r="30" spans="1:11">
      <c r="A30" s="1637" t="s">
        <v>1034</v>
      </c>
      <c r="B30" s="1638"/>
      <c r="C30" s="946"/>
      <c r="D30" s="1298"/>
      <c r="E30" s="946"/>
      <c r="F30" s="946"/>
      <c r="G30" s="946"/>
      <c r="H30" s="1295"/>
      <c r="I30" s="1289">
        <f>SUM(C30,E30,F30,G30)</f>
        <v>0</v>
      </c>
      <c r="J30" s="433"/>
      <c r="K30" s="1289">
        <f>SUM(I30:J30)</f>
        <v>0</v>
      </c>
    </row>
    <row r="31" spans="1:11">
      <c r="A31" s="985" t="s">
        <v>1035</v>
      </c>
      <c r="B31" s="1632"/>
      <c r="C31" s="947"/>
      <c r="D31" s="1292"/>
      <c r="E31" s="947"/>
      <c r="F31" s="947"/>
      <c r="G31" s="947"/>
      <c r="H31" s="1293"/>
      <c r="I31" s="1289">
        <f t="shared" ref="I31:I36" si="2">SUM(C31,E31,F31,G31)</f>
        <v>0</v>
      </c>
      <c r="J31" s="433"/>
      <c r="K31" s="1289">
        <f t="shared" ref="K31:K37" si="3">SUM(I31:J31)</f>
        <v>0</v>
      </c>
    </row>
    <row r="32" spans="1:11">
      <c r="A32" s="985" t="s">
        <v>1036</v>
      </c>
      <c r="B32" s="1632"/>
      <c r="C32" s="947"/>
      <c r="D32" s="1292"/>
      <c r="E32" s="947"/>
      <c r="F32" s="947"/>
      <c r="G32" s="947"/>
      <c r="H32" s="1293"/>
      <c r="I32" s="1289">
        <f t="shared" si="2"/>
        <v>0</v>
      </c>
      <c r="J32" s="433"/>
      <c r="K32" s="1289">
        <f t="shared" si="3"/>
        <v>0</v>
      </c>
    </row>
    <row r="33" spans="1:11">
      <c r="A33" s="985" t="s">
        <v>1037</v>
      </c>
      <c r="B33" s="1632"/>
      <c r="C33" s="944"/>
      <c r="D33" s="1292"/>
      <c r="E33" s="944"/>
      <c r="F33" s="944"/>
      <c r="G33" s="944"/>
      <c r="H33" s="1293"/>
      <c r="I33" s="1289">
        <f t="shared" si="2"/>
        <v>0</v>
      </c>
      <c r="J33" s="433"/>
      <c r="K33" s="1289">
        <f t="shared" si="3"/>
        <v>0</v>
      </c>
    </row>
    <row r="34" spans="1:11">
      <c r="A34" s="985" t="s">
        <v>1038</v>
      </c>
      <c r="B34" s="1632"/>
      <c r="C34" s="944"/>
      <c r="D34" s="1292"/>
      <c r="E34" s="944"/>
      <c r="F34" s="944"/>
      <c r="G34" s="944"/>
      <c r="H34" s="1293"/>
      <c r="I34" s="1289">
        <f t="shared" si="2"/>
        <v>0</v>
      </c>
      <c r="J34" s="433"/>
      <c r="K34" s="1289">
        <f t="shared" si="3"/>
        <v>0</v>
      </c>
    </row>
    <row r="35" spans="1:11">
      <c r="A35" s="985" t="s">
        <v>1039</v>
      </c>
      <c r="B35" s="1632"/>
      <c r="C35" s="944"/>
      <c r="D35" s="1292"/>
      <c r="E35" s="944"/>
      <c r="F35" s="944"/>
      <c r="G35" s="944"/>
      <c r="H35" s="1293"/>
      <c r="I35" s="1289">
        <f t="shared" si="2"/>
        <v>0</v>
      </c>
      <c r="J35" s="433"/>
      <c r="K35" s="1289">
        <f t="shared" si="3"/>
        <v>0</v>
      </c>
    </row>
    <row r="36" spans="1:11">
      <c r="A36" s="985" t="s">
        <v>1040</v>
      </c>
      <c r="B36" s="1632"/>
      <c r="C36" s="944"/>
      <c r="D36" s="1292"/>
      <c r="E36" s="944"/>
      <c r="F36" s="944"/>
      <c r="G36" s="944"/>
      <c r="H36" s="1293"/>
      <c r="I36" s="1289">
        <f t="shared" si="2"/>
        <v>0</v>
      </c>
      <c r="J36" s="433"/>
      <c r="K36" s="1289">
        <f t="shared" si="3"/>
        <v>0</v>
      </c>
    </row>
    <row r="37" spans="1:11">
      <c r="A37" s="1290"/>
      <c r="B37" s="1639"/>
      <c r="C37" s="948"/>
      <c r="D37" s="1299"/>
      <c r="E37" s="948"/>
      <c r="F37" s="434"/>
      <c r="G37" s="434"/>
      <c r="H37" s="1296"/>
      <c r="I37" s="1291"/>
      <c r="J37" s="433"/>
      <c r="K37" s="1289">
        <f t="shared" si="3"/>
        <v>0</v>
      </c>
    </row>
    <row r="38" spans="1:11" ht="14.5" thickBot="1">
      <c r="A38" s="1285" t="s">
        <v>1041</v>
      </c>
      <c r="B38" s="1634"/>
      <c r="C38" s="1286">
        <f>SUM(C30:C37)</f>
        <v>0</v>
      </c>
      <c r="D38" s="1300"/>
      <c r="E38" s="1286">
        <f>SUM(E30:E37)</f>
        <v>0</v>
      </c>
      <c r="F38" s="1286">
        <f>SUM(F30:F37)</f>
        <v>0</v>
      </c>
      <c r="G38" s="1286">
        <f>SUM(G30:G37)</f>
        <v>0</v>
      </c>
      <c r="H38" s="1297"/>
      <c r="I38" s="1287">
        <f>SUM(I30:I37)</f>
        <v>0</v>
      </c>
      <c r="J38" s="1287">
        <f>SUM(J30:J37)</f>
        <v>0</v>
      </c>
      <c r="K38" s="1287">
        <f>SUM(K30:K37)</f>
        <v>0</v>
      </c>
    </row>
    <row r="39" spans="1:11" ht="14.5" thickTop="1">
      <c r="A39" s="397"/>
      <c r="B39" s="397"/>
      <c r="C39" s="397"/>
      <c r="D39" s="397"/>
      <c r="E39" s="397"/>
      <c r="F39" s="397"/>
      <c r="G39" s="397"/>
      <c r="H39" s="397"/>
      <c r="I39" s="397"/>
      <c r="J39" s="397"/>
      <c r="K39" s="397"/>
    </row>
    <row r="40" spans="1:11">
      <c r="A40" s="397"/>
      <c r="B40" s="397"/>
      <c r="C40" s="397"/>
      <c r="D40" s="397"/>
      <c r="E40" s="397"/>
      <c r="F40" s="397"/>
      <c r="G40" s="397"/>
      <c r="H40" s="397"/>
      <c r="I40" s="397"/>
      <c r="J40" s="397"/>
      <c r="K40" s="407" t="str">
        <f>+ToC!E96</f>
        <v xml:space="preserve">GENERAL Annual Return </v>
      </c>
    </row>
    <row r="41" spans="1:11">
      <c r="A41" s="397"/>
      <c r="B41" s="397"/>
      <c r="C41" s="397"/>
      <c r="D41" s="397"/>
      <c r="E41" s="397"/>
      <c r="F41" s="397"/>
      <c r="G41" s="397"/>
      <c r="H41" s="397"/>
      <c r="I41" s="397"/>
      <c r="J41" s="397"/>
      <c r="K41" s="407" t="s">
        <v>1865</v>
      </c>
    </row>
  </sheetData>
  <sheetProtection password="C3AA" sheet="1" objects="1" scenarios="1"/>
  <customSheetViews>
    <customSheetView guid="{54084986-DBD9-467D-BB87-84DFF604BE53}">
      <selection activeCell="G19" sqref="G19"/>
      <pageMargins left="0.7" right="0.7" top="0.75" bottom="0.75" header="0.3" footer="0.3"/>
      <pageSetup orientation="portrait" r:id="rId1"/>
    </customSheetView>
  </customSheetViews>
  <mergeCells count="4">
    <mergeCell ref="E12:F12"/>
    <mergeCell ref="I12:K12"/>
    <mergeCell ref="A9:K9"/>
    <mergeCell ref="A1:K1"/>
  </mergeCells>
  <hyperlinks>
    <hyperlink ref="A1:K1" location="ToC!A1" display="10.50"/>
  </hyperlinks>
  <pageMargins left="0.7" right="0.7" top="0.75" bottom="0.75" header="0.3" footer="0.3"/>
  <pageSetup paperSize="5" scale="75"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F86"/>
  <sheetViews>
    <sheetView zoomScale="106" zoomScaleNormal="106" workbookViewId="0">
      <selection activeCell="A18" sqref="A18:B19"/>
    </sheetView>
  </sheetViews>
  <sheetFormatPr defaultColWidth="0" defaultRowHeight="13" zeroHeight="1"/>
  <cols>
    <col min="1" max="1" width="10.796875" customWidth="1"/>
    <col min="2" max="2" width="5.19921875" customWidth="1"/>
    <col min="3" max="3" width="65.796875" customWidth="1"/>
    <col min="4" max="4" width="8.796875" customWidth="1"/>
    <col min="5" max="6" width="25.796875" customWidth="1"/>
    <col min="7" max="16384" width="28.19921875" hidden="1"/>
  </cols>
  <sheetData>
    <row r="1" spans="1:6" ht="14">
      <c r="A1" s="5538" t="s">
        <v>26</v>
      </c>
      <c r="B1" s="5538"/>
      <c r="C1" s="5538"/>
      <c r="D1" s="5538"/>
      <c r="E1" s="5538"/>
      <c r="F1" s="5538"/>
    </row>
    <row r="2" spans="1:6" ht="14">
      <c r="A2" s="397"/>
      <c r="B2" s="1548"/>
      <c r="C2" s="1552"/>
      <c r="D2" s="1552"/>
      <c r="E2" s="1552"/>
      <c r="F2" s="658" t="s">
        <v>2054</v>
      </c>
    </row>
    <row r="3" spans="1:6" ht="15" customHeight="1">
      <c r="A3" s="1730" t="str">
        <f>+Cover!A14</f>
        <v>Select Name of Insurer/ Financial Holding Company</v>
      </c>
      <c r="B3" s="1728"/>
      <c r="C3" s="1739"/>
      <c r="D3" s="575"/>
      <c r="E3" s="575"/>
      <c r="F3" s="1549"/>
    </row>
    <row r="4" spans="1:6" ht="14">
      <c r="A4" s="498" t="str">
        <f>+ToC!A3</f>
        <v>Insurer/Financial Holding Company</v>
      </c>
      <c r="B4" s="575"/>
      <c r="C4" s="1549"/>
      <c r="D4" s="575"/>
      <c r="E4" s="575"/>
      <c r="F4" s="1549"/>
    </row>
    <row r="5" spans="1:6" ht="14">
      <c r="A5" s="498"/>
      <c r="B5" s="575"/>
      <c r="C5" s="1549"/>
      <c r="D5" s="575"/>
      <c r="E5" s="575"/>
      <c r="F5" s="1549"/>
    </row>
    <row r="6" spans="1:6" ht="14">
      <c r="A6" s="504" t="str">
        <f>+ToC!A5</f>
        <v>General Insurers Annual Return</v>
      </c>
      <c r="B6" s="577"/>
      <c r="C6" s="1549"/>
      <c r="D6" s="577"/>
      <c r="E6" s="577"/>
      <c r="F6" s="1549"/>
    </row>
    <row r="7" spans="1:6" ht="14">
      <c r="A7" s="504" t="str">
        <f>+ToC!A6</f>
        <v>For Year Ended:</v>
      </c>
      <c r="B7" s="577"/>
      <c r="C7" s="1549"/>
      <c r="D7" s="577"/>
      <c r="E7" s="577"/>
      <c r="F7" s="898">
        <f>+Cover!A22</f>
        <v>0</v>
      </c>
    </row>
    <row r="8" spans="1:6" ht="14">
      <c r="A8" s="1549"/>
      <c r="B8" s="504"/>
      <c r="C8" s="577"/>
      <c r="D8" s="577"/>
      <c r="E8" s="577"/>
      <c r="F8" s="899"/>
    </row>
    <row r="9" spans="1:6" ht="14">
      <c r="A9" s="397"/>
      <c r="B9" s="5503" t="s">
        <v>399</v>
      </c>
      <c r="C9" s="5503"/>
      <c r="D9" s="5503"/>
      <c r="E9" s="5503"/>
      <c r="F9" s="5503"/>
    </row>
    <row r="10" spans="1:6" ht="14">
      <c r="A10" s="397"/>
      <c r="B10" s="578"/>
      <c r="C10" s="397"/>
      <c r="D10" s="397"/>
      <c r="E10" s="397"/>
      <c r="F10" s="1640"/>
    </row>
    <row r="11" spans="1:6" ht="14">
      <c r="A11" s="5539" t="s">
        <v>400</v>
      </c>
      <c r="B11" s="5539"/>
      <c r="C11" s="5539"/>
      <c r="D11" s="5539"/>
      <c r="E11" s="5539"/>
      <c r="F11" s="5539"/>
    </row>
    <row r="12" spans="1:6" ht="9.75" customHeight="1" thickBot="1">
      <c r="A12" s="397"/>
      <c r="B12" s="400"/>
      <c r="C12" s="397"/>
      <c r="D12" s="397"/>
      <c r="E12" s="397"/>
      <c r="F12" s="1640"/>
    </row>
    <row r="13" spans="1:6" ht="43.5" customHeight="1" thickTop="1">
      <c r="A13" s="1641" t="s">
        <v>936</v>
      </c>
      <c r="B13" s="1642"/>
      <c r="C13" s="1643" t="s">
        <v>395</v>
      </c>
      <c r="D13" s="251"/>
      <c r="E13" s="1644">
        <f>YEAR($F$7)</f>
        <v>1900</v>
      </c>
      <c r="F13" s="382">
        <f>E13-1</f>
        <v>1899</v>
      </c>
    </row>
    <row r="14" spans="1:6" ht="14">
      <c r="A14" s="901"/>
      <c r="B14" s="1645"/>
      <c r="C14" s="37"/>
      <c r="D14" s="37" t="s">
        <v>10</v>
      </c>
      <c r="E14" s="902" t="s">
        <v>349</v>
      </c>
      <c r="F14" s="4361" t="s">
        <v>349</v>
      </c>
    </row>
    <row r="15" spans="1:6" ht="19.5" customHeight="1">
      <c r="A15" s="590" t="s">
        <v>33</v>
      </c>
      <c r="B15" s="586" t="s">
        <v>366</v>
      </c>
      <c r="C15" s="904" t="s">
        <v>402</v>
      </c>
      <c r="D15" s="1646"/>
      <c r="E15" s="2421">
        <f>+'21.12'!T16</f>
        <v>0</v>
      </c>
      <c r="F15" s="4362">
        <f>+'21.12'!U16</f>
        <v>0</v>
      </c>
    </row>
    <row r="16" spans="1:6" ht="19.5" customHeight="1">
      <c r="A16" s="585"/>
      <c r="B16" s="586" t="s">
        <v>71</v>
      </c>
      <c r="C16" s="905" t="s">
        <v>1164</v>
      </c>
      <c r="D16" s="1647"/>
      <c r="E16" s="2420"/>
      <c r="F16" s="4363"/>
    </row>
    <row r="17" spans="1:6" ht="19.5" customHeight="1">
      <c r="A17" s="585"/>
      <c r="B17" s="586"/>
      <c r="C17" s="906" t="s">
        <v>1166</v>
      </c>
      <c r="D17" s="1647"/>
      <c r="E17" s="2420">
        <f>+'21.12'!T29</f>
        <v>0</v>
      </c>
      <c r="F17" s="4363">
        <f>+'21.12'!U29</f>
        <v>0</v>
      </c>
    </row>
    <row r="18" spans="1:6" ht="19.5" customHeight="1">
      <c r="A18" s="585"/>
      <c r="B18" s="586"/>
      <c r="C18" s="907" t="s">
        <v>405</v>
      </c>
      <c r="D18" s="1647"/>
      <c r="E18" s="2420">
        <f>+'21.12'!T31</f>
        <v>0</v>
      </c>
      <c r="F18" s="4363">
        <f>+'21.12'!U31</f>
        <v>0</v>
      </c>
    </row>
    <row r="19" spans="1:6" ht="19.5" customHeight="1">
      <c r="A19" s="585"/>
      <c r="B19" s="586"/>
      <c r="C19" s="907" t="s">
        <v>1764</v>
      </c>
      <c r="D19" s="1647"/>
      <c r="E19" s="2420">
        <f>+'21.12'!T41</f>
        <v>0</v>
      </c>
      <c r="F19" s="4363">
        <f>+'21.12'!U41</f>
        <v>0</v>
      </c>
    </row>
    <row r="20" spans="1:6" s="14" customFormat="1" ht="19.5" customHeight="1">
      <c r="A20" s="585"/>
      <c r="B20" s="586"/>
      <c r="C20" s="3698" t="s">
        <v>1791</v>
      </c>
      <c r="D20" s="3699"/>
      <c r="E20" s="3700">
        <f>+'21.12'!T45</f>
        <v>0</v>
      </c>
      <c r="F20" s="4363">
        <f>+'21.12'!U45</f>
        <v>0</v>
      </c>
    </row>
    <row r="21" spans="1:6" ht="19.5" customHeight="1">
      <c r="A21" s="585"/>
      <c r="B21" s="586" t="s">
        <v>124</v>
      </c>
      <c r="C21" s="908" t="s">
        <v>406</v>
      </c>
      <c r="D21" s="1648"/>
      <c r="E21" s="1870">
        <f>+'21.12'!T49</f>
        <v>0</v>
      </c>
      <c r="F21" s="4364">
        <f>+'21.12'!U49</f>
        <v>0</v>
      </c>
    </row>
    <row r="22" spans="1:6" ht="19.5" customHeight="1">
      <c r="A22" s="585"/>
      <c r="B22" s="586" t="s">
        <v>75</v>
      </c>
      <c r="C22" s="908" t="s">
        <v>407</v>
      </c>
      <c r="D22" s="1648"/>
      <c r="E22" s="1870">
        <f>+'21.12'!T50</f>
        <v>0</v>
      </c>
      <c r="F22" s="4364">
        <f>+'21.12'!U50</f>
        <v>0</v>
      </c>
    </row>
    <row r="23" spans="1:6" ht="19.5" customHeight="1">
      <c r="A23" s="585"/>
      <c r="B23" s="586" t="s">
        <v>77</v>
      </c>
      <c r="C23" s="908" t="s">
        <v>408</v>
      </c>
      <c r="D23" s="1648"/>
      <c r="E23" s="1870">
        <f>+'21.12'!T48</f>
        <v>0</v>
      </c>
      <c r="F23" s="4364">
        <f>+'21.12'!U48</f>
        <v>0</v>
      </c>
    </row>
    <row r="24" spans="1:6" ht="19.5" customHeight="1">
      <c r="A24" s="585"/>
      <c r="B24" s="586" t="s">
        <v>79</v>
      </c>
      <c r="C24" s="908" t="s">
        <v>409</v>
      </c>
      <c r="D24" s="1648"/>
      <c r="E24" s="374"/>
      <c r="F24" s="4365"/>
    </row>
    <row r="25" spans="1:6" ht="19.5" customHeight="1">
      <c r="A25" s="585"/>
      <c r="B25" s="586" t="s">
        <v>80</v>
      </c>
      <c r="C25" s="908" t="s">
        <v>410</v>
      </c>
      <c r="D25" s="1648"/>
      <c r="E25" s="374"/>
      <c r="F25" s="4365"/>
    </row>
    <row r="26" spans="1:6" ht="19.5" customHeight="1">
      <c r="A26" s="585"/>
      <c r="B26" s="586" t="s">
        <v>81</v>
      </c>
      <c r="C26" s="908" t="s">
        <v>411</v>
      </c>
      <c r="D26" s="1648"/>
      <c r="E26" s="374"/>
      <c r="F26" s="4366"/>
    </row>
    <row r="27" spans="1:6" ht="19.5" customHeight="1">
      <c r="A27" s="585"/>
      <c r="B27" s="586" t="s">
        <v>83</v>
      </c>
      <c r="C27" s="908" t="s">
        <v>412</v>
      </c>
      <c r="D27" s="1649"/>
      <c r="E27" s="374"/>
      <c r="F27" s="4367"/>
    </row>
    <row r="28" spans="1:6" ht="19.5" customHeight="1">
      <c r="A28" s="585"/>
      <c r="B28" s="586" t="s">
        <v>85</v>
      </c>
      <c r="C28" s="908" t="s">
        <v>1534</v>
      </c>
      <c r="D28" s="1650"/>
      <c r="E28" s="375"/>
      <c r="F28" s="4366"/>
    </row>
    <row r="29" spans="1:6" ht="19.5" customHeight="1">
      <c r="A29" s="585"/>
      <c r="B29" s="586" t="s">
        <v>87</v>
      </c>
      <c r="C29" s="908" t="s">
        <v>413</v>
      </c>
      <c r="D29" s="1650"/>
      <c r="E29" s="375"/>
      <c r="F29" s="4366"/>
    </row>
    <row r="30" spans="1:6" ht="19.5" customHeight="1">
      <c r="A30" s="585"/>
      <c r="B30" s="586" t="s">
        <v>89</v>
      </c>
      <c r="C30" s="908" t="s">
        <v>414</v>
      </c>
      <c r="D30" s="1650"/>
      <c r="E30" s="375"/>
      <c r="F30" s="4366"/>
    </row>
    <row r="31" spans="1:6" ht="19.5" customHeight="1">
      <c r="A31" s="585"/>
      <c r="B31" s="586" t="s">
        <v>92</v>
      </c>
      <c r="C31" s="908" t="s">
        <v>415</v>
      </c>
      <c r="D31" s="1650"/>
      <c r="E31" s="375"/>
      <c r="F31" s="4366"/>
    </row>
    <row r="32" spans="1:6" ht="19.5" customHeight="1">
      <c r="A32" s="585"/>
      <c r="B32" s="586" t="s">
        <v>94</v>
      </c>
      <c r="C32" s="909" t="s">
        <v>417</v>
      </c>
      <c r="D32" s="1650"/>
      <c r="E32" s="375"/>
      <c r="F32" s="4367"/>
    </row>
    <row r="33" spans="1:6" s="14" customFormat="1" ht="19.5" customHeight="1">
      <c r="A33" s="585"/>
      <c r="B33" s="586" t="s">
        <v>416</v>
      </c>
      <c r="C33" s="3729" t="s">
        <v>1753</v>
      </c>
      <c r="D33" s="1650"/>
      <c r="E33" s="375"/>
      <c r="F33" s="4367"/>
    </row>
    <row r="34" spans="1:6" ht="14">
      <c r="A34" s="585"/>
      <c r="B34" s="586" t="s">
        <v>97</v>
      </c>
      <c r="C34" s="908" t="s">
        <v>418</v>
      </c>
      <c r="D34" s="1649"/>
      <c r="E34" s="374"/>
      <c r="F34" s="4366"/>
    </row>
    <row r="35" spans="1:6" ht="19.5" customHeight="1">
      <c r="A35" s="585"/>
      <c r="B35" s="586" t="s">
        <v>99</v>
      </c>
      <c r="C35" s="908" t="s">
        <v>419</v>
      </c>
      <c r="D35" s="1651"/>
      <c r="E35" s="910">
        <f>SUM(E36:E37)</f>
        <v>0</v>
      </c>
      <c r="F35" s="4368">
        <f>SUM(F36:F37)</f>
        <v>0</v>
      </c>
    </row>
    <row r="36" spans="1:6" ht="19.5" customHeight="1">
      <c r="A36" s="585"/>
      <c r="B36" s="586"/>
      <c r="C36" s="371"/>
      <c r="D36" s="1652"/>
      <c r="E36" s="376"/>
      <c r="F36" s="4366"/>
    </row>
    <row r="37" spans="1:6" ht="15.75" customHeight="1">
      <c r="A37" s="585"/>
      <c r="B37" s="586"/>
      <c r="C37" s="372"/>
      <c r="D37" s="1653"/>
      <c r="E37" s="377"/>
      <c r="F37" s="4369"/>
    </row>
    <row r="38" spans="1:6" ht="15.75" customHeight="1" thickBot="1">
      <c r="A38" s="585"/>
      <c r="B38" s="586"/>
      <c r="C38" s="911" t="s">
        <v>420</v>
      </c>
      <c r="D38" s="911"/>
      <c r="E38" s="912">
        <f>SUM(E15:E35)</f>
        <v>0</v>
      </c>
      <c r="F38" s="4370">
        <f>SUM(F15:F35)</f>
        <v>0</v>
      </c>
    </row>
    <row r="39" spans="1:6" ht="15.75" customHeight="1">
      <c r="A39" s="585"/>
      <c r="B39" s="586"/>
      <c r="C39" s="913"/>
      <c r="D39" s="1654"/>
      <c r="E39" s="914"/>
      <c r="F39" s="3666"/>
    </row>
    <row r="40" spans="1:6" ht="15.75" customHeight="1">
      <c r="A40" s="585"/>
      <c r="B40" s="586"/>
      <c r="C40" s="373" t="s">
        <v>367</v>
      </c>
      <c r="D40" s="631"/>
      <c r="E40" s="378"/>
      <c r="F40" s="4371"/>
    </row>
    <row r="41" spans="1:6" ht="14">
      <c r="A41" s="585"/>
      <c r="B41" s="586">
        <v>18</v>
      </c>
      <c r="C41" s="915" t="s">
        <v>1535</v>
      </c>
      <c r="D41" s="1655"/>
      <c r="E41" s="2836"/>
      <c r="F41" s="4372"/>
    </row>
    <row r="42" spans="1:6" ht="15.75" customHeight="1">
      <c r="A42" s="585"/>
      <c r="B42" s="586">
        <v>19</v>
      </c>
      <c r="C42" s="907" t="s">
        <v>1536</v>
      </c>
      <c r="D42" s="1648"/>
      <c r="E42" s="1885"/>
      <c r="F42" s="4372"/>
    </row>
    <row r="43" spans="1:6" ht="15.75" customHeight="1">
      <c r="A43" s="585"/>
      <c r="B43" s="586">
        <v>20</v>
      </c>
      <c r="C43" s="2642" t="s">
        <v>1537</v>
      </c>
      <c r="D43" s="2641"/>
      <c r="E43" s="1885"/>
      <c r="F43" s="4372"/>
    </row>
    <row r="44" spans="1:6" ht="15.75" customHeight="1">
      <c r="A44" s="585"/>
      <c r="B44" s="586">
        <v>21</v>
      </c>
      <c r="C44" s="2643" t="s">
        <v>1538</v>
      </c>
      <c r="D44" s="2641"/>
      <c r="E44" s="1885"/>
      <c r="F44" s="4372"/>
    </row>
    <row r="45" spans="1:6" ht="15.75" customHeight="1">
      <c r="A45" s="585"/>
      <c r="B45" s="586">
        <v>22</v>
      </c>
      <c r="C45" s="908" t="s">
        <v>421</v>
      </c>
      <c r="D45" s="1647"/>
      <c r="E45" s="2837"/>
      <c r="F45" s="4372"/>
    </row>
    <row r="46" spans="1:6" ht="15.75" customHeight="1">
      <c r="A46" s="585"/>
      <c r="B46" s="586">
        <v>23</v>
      </c>
      <c r="C46" s="908" t="s">
        <v>422</v>
      </c>
      <c r="D46" s="1647"/>
      <c r="E46" s="2837"/>
      <c r="F46" s="4372"/>
    </row>
    <row r="47" spans="1:6" s="14" customFormat="1" ht="15.75" customHeight="1">
      <c r="A47" s="585"/>
      <c r="B47" s="586">
        <v>24</v>
      </c>
      <c r="C47" s="3730" t="s">
        <v>1754</v>
      </c>
      <c r="D47" s="3530"/>
      <c r="E47" s="2837"/>
      <c r="F47" s="4372"/>
    </row>
    <row r="48" spans="1:6" ht="15.75" customHeight="1">
      <c r="A48" s="585"/>
      <c r="B48" s="586">
        <v>25</v>
      </c>
      <c r="C48" s="908" t="s">
        <v>423</v>
      </c>
      <c r="D48" s="1647"/>
      <c r="E48" s="2837"/>
      <c r="F48" s="4372"/>
    </row>
    <row r="49" spans="1:6" ht="30.75" customHeight="1">
      <c r="A49" s="585"/>
      <c r="B49" s="586">
        <v>26</v>
      </c>
      <c r="C49" s="905" t="s">
        <v>424</v>
      </c>
      <c r="D49" s="1647"/>
      <c r="E49" s="2837"/>
      <c r="F49" s="4372"/>
    </row>
    <row r="50" spans="1:6" ht="19.5" customHeight="1">
      <c r="A50" s="585"/>
      <c r="B50" s="586">
        <v>27</v>
      </c>
      <c r="C50" s="908" t="s">
        <v>425</v>
      </c>
      <c r="D50" s="1648"/>
      <c r="E50" s="1885"/>
      <c r="F50" s="4372"/>
    </row>
    <row r="51" spans="1:6" ht="19.5" customHeight="1">
      <c r="A51" s="585"/>
      <c r="B51" s="586" t="s">
        <v>112</v>
      </c>
      <c r="C51" s="907" t="s">
        <v>426</v>
      </c>
      <c r="D51" s="1648"/>
      <c r="E51" s="1885"/>
      <c r="F51" s="4372"/>
    </row>
    <row r="52" spans="1:6" ht="19.5" customHeight="1">
      <c r="A52" s="585"/>
      <c r="B52" s="586" t="s">
        <v>112</v>
      </c>
      <c r="C52" s="907" t="s">
        <v>1539</v>
      </c>
      <c r="D52" s="1648"/>
      <c r="E52" s="1885"/>
      <c r="F52" s="4372"/>
    </row>
    <row r="53" spans="1:6" ht="19.5" customHeight="1">
      <c r="A53" s="585"/>
      <c r="B53" s="586" t="s">
        <v>112</v>
      </c>
      <c r="C53" s="907" t="s">
        <v>428</v>
      </c>
      <c r="D53" s="1648"/>
      <c r="E53" s="1885"/>
      <c r="F53" s="4372"/>
    </row>
    <row r="54" spans="1:6" ht="19.5" customHeight="1">
      <c r="A54" s="585"/>
      <c r="B54" s="586"/>
      <c r="C54" s="907" t="s">
        <v>1540</v>
      </c>
      <c r="D54" s="2641"/>
      <c r="E54" s="1885"/>
      <c r="F54" s="4372"/>
    </row>
    <row r="55" spans="1:6" ht="19.5" customHeight="1">
      <c r="A55" s="585"/>
      <c r="B55" s="586">
        <v>28</v>
      </c>
      <c r="C55" s="909" t="s">
        <v>429</v>
      </c>
      <c r="D55" s="1648"/>
      <c r="E55" s="1885"/>
      <c r="F55" s="4372"/>
    </row>
    <row r="56" spans="1:6" ht="19.5" customHeight="1">
      <c r="A56" s="585"/>
      <c r="B56" s="586">
        <v>29</v>
      </c>
      <c r="C56" s="908" t="s">
        <v>430</v>
      </c>
      <c r="D56" s="1648"/>
      <c r="E56" s="1885"/>
      <c r="F56" s="4372"/>
    </row>
    <row r="57" spans="1:6" ht="19.5" customHeight="1">
      <c r="A57" s="585"/>
      <c r="B57" s="586">
        <v>30</v>
      </c>
      <c r="C57" s="909" t="s">
        <v>431</v>
      </c>
      <c r="D57" s="1648"/>
      <c r="E57" s="1885"/>
      <c r="F57" s="4372"/>
    </row>
    <row r="58" spans="1:6" ht="19.5" customHeight="1">
      <c r="A58" s="585"/>
      <c r="B58" s="586">
        <v>31</v>
      </c>
      <c r="C58" s="909" t="s">
        <v>432</v>
      </c>
      <c r="D58" s="1648"/>
      <c r="E58" s="1885"/>
      <c r="F58" s="4372"/>
    </row>
    <row r="59" spans="1:6" ht="19.5" customHeight="1">
      <c r="A59" s="585"/>
      <c r="B59" s="586">
        <v>32</v>
      </c>
      <c r="C59" s="909" t="s">
        <v>433</v>
      </c>
      <c r="D59" s="1648"/>
      <c r="E59" s="1885"/>
      <c r="F59" s="4372"/>
    </row>
    <row r="60" spans="1:6" ht="19.5" customHeight="1">
      <c r="A60" s="585"/>
      <c r="B60" s="586">
        <v>33</v>
      </c>
      <c r="C60" s="909" t="s">
        <v>434</v>
      </c>
      <c r="D60" s="1648"/>
      <c r="E60" s="1885"/>
      <c r="F60" s="4372"/>
    </row>
    <row r="61" spans="1:6" ht="19.5" customHeight="1">
      <c r="A61" s="585"/>
      <c r="B61" s="586">
        <v>34</v>
      </c>
      <c r="C61" s="909" t="s">
        <v>435</v>
      </c>
      <c r="D61" s="1648"/>
      <c r="E61" s="1885"/>
      <c r="F61" s="4372"/>
    </row>
    <row r="62" spans="1:6" ht="19.5" customHeight="1">
      <c r="A62" s="585"/>
      <c r="B62" s="586">
        <v>35</v>
      </c>
      <c r="C62" s="909" t="s">
        <v>436</v>
      </c>
      <c r="D62" s="1648"/>
      <c r="E62" s="1885"/>
      <c r="F62" s="4372"/>
    </row>
    <row r="63" spans="1:6" ht="19.5" customHeight="1">
      <c r="A63" s="585"/>
      <c r="B63" s="586">
        <v>36</v>
      </c>
      <c r="C63" s="909" t="s">
        <v>437</v>
      </c>
      <c r="D63" s="1648"/>
      <c r="E63" s="1885"/>
      <c r="F63" s="4372"/>
    </row>
    <row r="64" spans="1:6" ht="19.5" customHeight="1">
      <c r="A64" s="585"/>
      <c r="B64" s="586">
        <v>37</v>
      </c>
      <c r="C64" s="916" t="s">
        <v>438</v>
      </c>
      <c r="D64" s="1656"/>
      <c r="E64" s="1884"/>
      <c r="F64" s="4372"/>
    </row>
    <row r="65" spans="1:6" ht="19.5" customHeight="1" thickBot="1">
      <c r="A65" s="585"/>
      <c r="B65" s="586"/>
      <c r="C65" s="917" t="s">
        <v>439</v>
      </c>
      <c r="D65" s="1657"/>
      <c r="E65" s="918">
        <f>SUM(E41:E64)</f>
        <v>0</v>
      </c>
      <c r="F65" s="4373">
        <f>SUM(F41:F64)</f>
        <v>0</v>
      </c>
    </row>
    <row r="66" spans="1:6" ht="19.5" customHeight="1" thickTop="1">
      <c r="A66" s="585"/>
      <c r="B66" s="586"/>
      <c r="C66" s="913"/>
      <c r="D66" s="1654"/>
      <c r="E66" s="914"/>
      <c r="F66" s="3666"/>
    </row>
    <row r="67" spans="1:6" ht="19.5" customHeight="1">
      <c r="A67" s="585"/>
      <c r="B67" s="586"/>
      <c r="C67" s="61" t="s">
        <v>440</v>
      </c>
      <c r="D67" s="631"/>
      <c r="E67" s="378"/>
      <c r="F67" s="4371"/>
    </row>
    <row r="68" spans="1:6" ht="14">
      <c r="A68" s="590" t="s">
        <v>1204</v>
      </c>
      <c r="B68" s="586">
        <v>38</v>
      </c>
      <c r="C68" s="919" t="s">
        <v>1707</v>
      </c>
      <c r="D68" s="1658"/>
      <c r="E68" s="2422"/>
      <c r="F68" s="4362"/>
    </row>
    <row r="69" spans="1:6" s="14" customFormat="1" ht="14">
      <c r="A69" s="590"/>
      <c r="B69" s="586"/>
      <c r="C69" s="3334" t="s">
        <v>1705</v>
      </c>
      <c r="D69" s="3332"/>
      <c r="E69" s="375"/>
      <c r="F69" s="4367"/>
    </row>
    <row r="70" spans="1:6" ht="14">
      <c r="A70" s="585"/>
      <c r="B70" s="586"/>
      <c r="C70" s="906" t="s">
        <v>1706</v>
      </c>
      <c r="D70" s="1648"/>
      <c r="E70" s="379"/>
      <c r="F70" s="4366"/>
    </row>
    <row r="71" spans="1:6" ht="14">
      <c r="A71" s="590" t="s">
        <v>1204</v>
      </c>
      <c r="B71" s="586">
        <v>39</v>
      </c>
      <c r="C71" s="908" t="s">
        <v>442</v>
      </c>
      <c r="D71" s="1648"/>
      <c r="E71" s="2423">
        <f>+'20.30'!E29</f>
        <v>0</v>
      </c>
      <c r="F71" s="4364">
        <f>+'20.30'!E44</f>
        <v>0</v>
      </c>
    </row>
    <row r="72" spans="1:6" ht="14">
      <c r="A72" s="590" t="s">
        <v>1204</v>
      </c>
      <c r="B72" s="586">
        <v>40</v>
      </c>
      <c r="C72" s="908" t="s">
        <v>500</v>
      </c>
      <c r="D72" s="1648"/>
      <c r="E72" s="2423">
        <f>+'20.30'!F29</f>
        <v>0</v>
      </c>
      <c r="F72" s="4364">
        <f>+'20.30'!F44</f>
        <v>0</v>
      </c>
    </row>
    <row r="73" spans="1:6" ht="14">
      <c r="A73" s="590" t="s">
        <v>1204</v>
      </c>
      <c r="B73" s="586">
        <v>41</v>
      </c>
      <c r="C73" s="908" t="s">
        <v>443</v>
      </c>
      <c r="D73" s="1648"/>
      <c r="E73" s="2423">
        <f>+'20.30'!D60</f>
        <v>0</v>
      </c>
      <c r="F73" s="4364">
        <f>+'20.30'!E60</f>
        <v>0</v>
      </c>
    </row>
    <row r="74" spans="1:6" ht="14">
      <c r="A74" s="590" t="s">
        <v>983</v>
      </c>
      <c r="B74" s="586">
        <v>42</v>
      </c>
      <c r="C74" s="908" t="s">
        <v>444</v>
      </c>
      <c r="D74" s="1659"/>
      <c r="E74" s="2424">
        <f>+'20.22'!E94</f>
        <v>0</v>
      </c>
      <c r="F74" s="4374">
        <f>+'20.22'!F94</f>
        <v>0</v>
      </c>
    </row>
    <row r="75" spans="1:6" ht="14">
      <c r="A75" s="585"/>
      <c r="B75" s="586"/>
      <c r="C75" s="920" t="s">
        <v>440</v>
      </c>
      <c r="D75" s="61"/>
      <c r="E75" s="921">
        <f>SUM(E69:E74)</f>
        <v>0</v>
      </c>
      <c r="F75" s="4375">
        <f>SUM(F69:F74)</f>
        <v>0</v>
      </c>
    </row>
    <row r="76" spans="1:6" ht="14">
      <c r="A76" s="590" t="s">
        <v>1204</v>
      </c>
      <c r="B76" s="586">
        <v>43</v>
      </c>
      <c r="C76" s="922" t="s">
        <v>445</v>
      </c>
      <c r="D76" s="1660"/>
      <c r="E76" s="914">
        <f>+'20.30'!Q29</f>
        <v>0</v>
      </c>
      <c r="F76" s="3666">
        <f>+'20.30'!Q44</f>
        <v>0</v>
      </c>
    </row>
    <row r="77" spans="1:6" ht="18.75" customHeight="1">
      <c r="A77" s="585"/>
      <c r="B77" s="586"/>
      <c r="C77" s="61" t="s">
        <v>446</v>
      </c>
      <c r="D77" s="61"/>
      <c r="E77" s="921">
        <f>E75+E76</f>
        <v>0</v>
      </c>
      <c r="F77" s="4375">
        <f>F75+F76</f>
        <v>0</v>
      </c>
    </row>
    <row r="78" spans="1:6" ht="18.75" customHeight="1">
      <c r="A78" s="585"/>
      <c r="B78" s="586"/>
      <c r="C78" s="401"/>
      <c r="D78" s="923"/>
      <c r="E78" s="924"/>
      <c r="F78" s="3666"/>
    </row>
    <row r="79" spans="1:6" ht="18.75" customHeight="1" thickBot="1">
      <c r="A79" s="608"/>
      <c r="B79" s="609"/>
      <c r="C79" s="925" t="s">
        <v>447</v>
      </c>
      <c r="D79" s="925"/>
      <c r="E79" s="918">
        <f>E65+E77</f>
        <v>0</v>
      </c>
      <c r="F79" s="4373">
        <f>F65+F77</f>
        <v>0</v>
      </c>
    </row>
    <row r="80" spans="1:6" ht="14.5" thickTop="1">
      <c r="A80" s="397"/>
      <c r="B80" s="586"/>
      <c r="C80" s="397"/>
      <c r="D80" s="397"/>
      <c r="E80" s="397" t="s">
        <v>1708</v>
      </c>
      <c r="F80" s="926"/>
    </row>
    <row r="81" spans="1:6" ht="14">
      <c r="A81" s="397"/>
      <c r="B81" s="397"/>
      <c r="C81" s="397"/>
      <c r="D81" s="397"/>
      <c r="E81" s="397"/>
      <c r="F81" s="407" t="str">
        <f>+ToC!E96</f>
        <v xml:space="preserve">GENERAL Annual Return </v>
      </c>
    </row>
    <row r="82" spans="1:6" ht="14">
      <c r="A82" s="397"/>
      <c r="B82" s="397"/>
      <c r="C82" s="397"/>
      <c r="D82" s="397"/>
      <c r="E82" s="397"/>
      <c r="F82" s="407" t="s">
        <v>1120</v>
      </c>
    </row>
    <row r="83" spans="1:6" hidden="1"/>
    <row r="84" spans="1:6" hidden="1"/>
    <row r="85" spans="1:6" hidden="1">
      <c r="E85" s="9"/>
    </row>
    <row r="86" spans="1:6" hidden="1"/>
  </sheetData>
  <customSheetViews>
    <customSheetView guid="{54084986-DBD9-467D-BB87-84DFF604BE53}" showPageBreaks="1" printArea="1" topLeftCell="A46">
      <selection activeCell="E63" sqref="E63"/>
      <pageMargins left="0.39370078740157499" right="0.39370078740157499" top="0.59055118110236204" bottom="0.39370078740157499" header="0.39370078740157499" footer="0.39370078740157499"/>
      <printOptions horizontalCentered="1"/>
      <pageSetup paperSize="5" scale="69" orientation="portrait" r:id="rId1"/>
      <headerFooter alignWithMargins="0"/>
    </customSheetView>
  </customSheetViews>
  <mergeCells count="3">
    <mergeCell ref="B9:F9"/>
    <mergeCell ref="A1:F1"/>
    <mergeCell ref="A11:F11"/>
  </mergeCells>
  <dataValidations disablePrompts="1" count="2">
    <dataValidation type="decimal" operator="lessThanOrEqual" allowBlank="1" showInputMessage="1" showErrorMessage="1" sqref="F66 F39 F37">
      <formula1>500000000</formula1>
    </dataValidation>
    <dataValidation type="decimal" operator="lessThanOrEqual" allowBlank="1" showInputMessage="1" showErrorMessage="1" errorTitle="Numbers Only" error="You can only enter numbers in these cells.To re input a number, press Cancel  or Retry and  delete, and then re enter a valid number_x000a_" sqref="E65:F65 E79:F79 E77:F77 E38:F38 E75:F75">
      <formula1>50000000000</formula1>
    </dataValidation>
  </dataValidations>
  <hyperlinks>
    <hyperlink ref="C27" r:id="rId2" display="http://www.lautorite.qc.ca/en/index.html"/>
    <hyperlink ref="C31" r:id="rId3" display="http://www.lautorite.qc.ca/files/pdf/formulaires-professionnels/assureur/form-procuration-repr-princ-en.pdf "/>
    <hyperlink ref="A1:F1" location="ToC!A1" display="20.10"/>
  </hyperlinks>
  <printOptions horizontalCentered="1"/>
  <pageMargins left="0.39370078740157499" right="0" top="0.59055118110236204" bottom="0.39370078740157499" header="0.39370078740157499" footer="0.39370078740157499"/>
  <pageSetup paperSize="5" scale="64" orientation="portrait" r:id="rId4"/>
  <headerFooter alignWithMargins="0"/>
  <ignoredErrors>
    <ignoredError sqref="A1 A15:B15 B16 A68 A71:A74 A76 B21:B23 B24:B3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pageSetUpPr fitToPage="1"/>
  </sheetPr>
  <dimension ref="A1:I79"/>
  <sheetViews>
    <sheetView topLeftCell="C41" zoomScale="110" zoomScaleNormal="110" workbookViewId="0">
      <selection activeCell="C74" sqref="A74:XFD79"/>
    </sheetView>
  </sheetViews>
  <sheetFormatPr defaultColWidth="0" defaultRowHeight="13" zeroHeight="1"/>
  <cols>
    <col min="1" max="1" width="4.69921875" customWidth="1"/>
    <col min="2" max="2" width="52.5" customWidth="1"/>
    <col min="3" max="3" width="19.19921875" customWidth="1"/>
    <col min="4" max="4" width="15.19921875" style="14" customWidth="1"/>
    <col min="5" max="5" width="14.69921875" style="14" customWidth="1"/>
    <col min="6" max="6" width="26.5" customWidth="1"/>
    <col min="7" max="7" width="15.796875" customWidth="1"/>
    <col min="8" max="8" width="21.19921875" customWidth="1"/>
    <col min="9" max="9" width="25" customWidth="1"/>
    <col min="10" max="16384" width="34" hidden="1"/>
  </cols>
  <sheetData>
    <row r="1" spans="1:9">
      <c r="A1" s="5248" t="s">
        <v>13</v>
      </c>
      <c r="B1" s="5249"/>
      <c r="C1" s="5249"/>
      <c r="D1" s="5249"/>
      <c r="E1" s="5249"/>
      <c r="F1" s="5249"/>
      <c r="G1" s="4877"/>
      <c r="H1" s="4877"/>
      <c r="I1" s="79"/>
    </row>
    <row r="2" spans="1:9" s="14" customFormat="1" ht="14">
      <c r="A2" s="87"/>
      <c r="B2" s="88"/>
      <c r="C2" s="88"/>
      <c r="D2" s="88"/>
      <c r="E2" s="88"/>
      <c r="F2" s="89"/>
      <c r="G2" s="79"/>
      <c r="H2" s="625" t="s">
        <v>2153</v>
      </c>
      <c r="I2" s="79"/>
    </row>
    <row r="3" spans="1:9" s="7" customFormat="1" ht="14">
      <c r="A3" s="1702" t="str">
        <f>+Cover!A14</f>
        <v>Select Name of Insurer/ Financial Holding Company</v>
      </c>
      <c r="B3" s="1703"/>
      <c r="C3" s="1703"/>
      <c r="D3" s="1703"/>
      <c r="E3" s="1703"/>
      <c r="F3" s="80"/>
      <c r="G3" s="4877"/>
      <c r="H3" s="4877"/>
      <c r="I3" s="79"/>
    </row>
    <row r="4" spans="1:9" s="7" customFormat="1" ht="14">
      <c r="A4" s="109" t="str">
        <f>+ToC!A3</f>
        <v>Insurer/Financial Holding Company</v>
      </c>
      <c r="B4" s="1693"/>
      <c r="C4" s="120"/>
      <c r="D4" s="3499"/>
      <c r="E4" s="3499"/>
      <c r="F4" s="81"/>
      <c r="G4" s="4877"/>
      <c r="H4" s="4877"/>
      <c r="I4" s="79"/>
    </row>
    <row r="5" spans="1:9" s="7" customFormat="1" ht="14">
      <c r="A5" s="1692"/>
      <c r="B5" s="1692"/>
      <c r="C5" s="83"/>
      <c r="D5" s="3506"/>
      <c r="E5" s="3506"/>
      <c r="F5" s="83"/>
      <c r="G5" s="4877"/>
      <c r="H5" s="4877"/>
      <c r="I5" s="79"/>
    </row>
    <row r="6" spans="1:9" s="14" customFormat="1" ht="14">
      <c r="A6" s="1695" t="str">
        <f>+ToC!A5</f>
        <v>General Insurers Annual Return</v>
      </c>
      <c r="B6" s="1693"/>
      <c r="C6" s="83"/>
      <c r="D6" s="3506"/>
      <c r="E6" s="3506"/>
      <c r="F6" s="80"/>
      <c r="G6" s="4878"/>
      <c r="H6" s="4877"/>
      <c r="I6" s="79"/>
    </row>
    <row r="7" spans="1:9" s="14" customFormat="1" ht="14">
      <c r="A7" s="1695" t="str">
        <f>ToC!A6</f>
        <v>For Year Ended:</v>
      </c>
      <c r="B7" s="1693"/>
      <c r="C7" s="90">
        <f>+Cover!A22</f>
        <v>0</v>
      </c>
      <c r="D7" s="1746"/>
      <c r="E7" s="1746"/>
      <c r="F7" s="80"/>
      <c r="G7" s="4878"/>
      <c r="H7" s="4877"/>
      <c r="I7" s="79"/>
    </row>
    <row r="8" spans="1:9" s="14" customFormat="1">
      <c r="A8" s="5250"/>
      <c r="B8" s="5250"/>
      <c r="C8" s="80"/>
      <c r="D8" s="80"/>
      <c r="E8" s="80"/>
      <c r="F8" s="80"/>
      <c r="G8" s="4878"/>
      <c r="H8" s="4877"/>
      <c r="I8" s="79"/>
    </row>
    <row r="9" spans="1:9" s="14" customFormat="1">
      <c r="A9" s="4888"/>
      <c r="B9" s="4888"/>
      <c r="C9" s="80"/>
      <c r="D9" s="80"/>
      <c r="E9" s="80"/>
      <c r="F9" s="80"/>
      <c r="G9" s="4878"/>
      <c r="H9" s="4877"/>
      <c r="I9" s="79"/>
    </row>
    <row r="10" spans="1:9" ht="13.5" customHeight="1">
      <c r="A10" s="4874"/>
      <c r="B10" s="5257" t="s">
        <v>2166</v>
      </c>
      <c r="C10" s="5258"/>
      <c r="D10" s="5258"/>
      <c r="E10" s="5258"/>
      <c r="F10" s="5258"/>
      <c r="G10" s="5258"/>
      <c r="H10" s="5258"/>
      <c r="I10" s="5258"/>
    </row>
    <row r="11" spans="1:9" ht="15" customHeight="1">
      <c r="A11" s="5259" t="s">
        <v>2167</v>
      </c>
      <c r="B11" s="5259"/>
      <c r="C11" s="5259"/>
      <c r="D11" s="5259"/>
      <c r="E11" s="5259"/>
      <c r="F11" s="5259"/>
      <c r="G11" s="5259"/>
      <c r="H11" s="5259"/>
      <c r="I11" s="5259"/>
    </row>
    <row r="12" spans="1:9" s="14" customFormat="1" ht="15" customHeight="1">
      <c r="A12" s="4882"/>
      <c r="B12" s="4882"/>
      <c r="C12" s="4882"/>
      <c r="D12" s="4882"/>
      <c r="E12" s="4882"/>
      <c r="F12" s="4882"/>
      <c r="G12" s="4882"/>
      <c r="H12" s="4882"/>
      <c r="I12" s="79"/>
    </row>
    <row r="13" spans="1:9">
      <c r="A13" s="80"/>
      <c r="B13" s="80"/>
      <c r="C13" s="80"/>
      <c r="D13" s="80"/>
      <c r="E13" s="80"/>
      <c r="F13" s="80"/>
      <c r="G13" s="79"/>
      <c r="H13" s="79"/>
      <c r="I13" s="79"/>
    </row>
    <row r="14" spans="1:9" s="14" customFormat="1" ht="14.25" customHeight="1">
      <c r="A14" s="4869" t="s">
        <v>1550</v>
      </c>
      <c r="B14" s="5253" t="s">
        <v>277</v>
      </c>
      <c r="C14" s="5254"/>
      <c r="D14" s="4869" t="s">
        <v>2143</v>
      </c>
      <c r="E14" s="4868"/>
      <c r="F14" s="4868"/>
      <c r="G14" s="397"/>
      <c r="H14" s="397"/>
      <c r="I14" s="79"/>
    </row>
    <row r="15" spans="1:9" s="14" customFormat="1" ht="14.25" customHeight="1">
      <c r="A15" s="4869" t="s">
        <v>2144</v>
      </c>
      <c r="B15" s="4868"/>
      <c r="C15" s="4868"/>
      <c r="D15" s="4869"/>
      <c r="E15" s="4868"/>
      <c r="F15" s="4868"/>
      <c r="G15" s="397"/>
      <c r="H15" s="397"/>
      <c r="I15" s="79"/>
    </row>
    <row r="16" spans="1:9" s="14" customFormat="1" ht="14.25" customHeight="1">
      <c r="A16" s="4869"/>
      <c r="B16" s="4868"/>
      <c r="C16" s="4868"/>
      <c r="D16" s="4869"/>
      <c r="E16" s="4868"/>
      <c r="F16" s="4868"/>
      <c r="G16" s="397"/>
      <c r="H16" s="397"/>
      <c r="I16" s="79"/>
    </row>
    <row r="17" spans="1:9" s="14" customFormat="1" ht="14.25" customHeight="1">
      <c r="A17" s="4866"/>
      <c r="B17" s="4868"/>
      <c r="C17" s="4868"/>
      <c r="D17" s="4868"/>
      <c r="E17" s="4868"/>
      <c r="F17" s="4868"/>
      <c r="G17" s="397"/>
      <c r="H17" s="397"/>
      <c r="I17" s="79"/>
    </row>
    <row r="18" spans="1:9" s="14" customFormat="1" ht="18" customHeight="1">
      <c r="A18" s="4869" t="s">
        <v>2145</v>
      </c>
      <c r="B18" s="5253" t="s">
        <v>2146</v>
      </c>
      <c r="C18" s="5255"/>
      <c r="D18" s="5255"/>
      <c r="E18" s="5254"/>
      <c r="F18" s="4869" t="s">
        <v>2151</v>
      </c>
      <c r="G18" s="397"/>
      <c r="H18" s="397"/>
      <c r="I18" s="79"/>
    </row>
    <row r="19" spans="1:9" s="14" customFormat="1" ht="15" customHeight="1">
      <c r="A19" s="4872" t="s">
        <v>60</v>
      </c>
      <c r="B19" s="4873" t="str">
        <f>A3</f>
        <v>Select Name of Insurer/ Financial Holding Company</v>
      </c>
      <c r="C19" s="4873"/>
      <c r="D19" s="4869" t="s">
        <v>2147</v>
      </c>
      <c r="E19" s="4868"/>
      <c r="F19" s="4868"/>
      <c r="G19" s="397"/>
      <c r="H19" s="397"/>
      <c r="I19" s="79"/>
    </row>
    <row r="20" spans="1:9" s="14" customFormat="1" ht="17.25" customHeight="1">
      <c r="A20" s="4869" t="s">
        <v>2148</v>
      </c>
      <c r="B20" s="5256" t="str">
        <f>A3</f>
        <v>Select Name of Insurer/ Financial Holding Company</v>
      </c>
      <c r="C20" s="5256"/>
      <c r="D20" s="4869" t="s">
        <v>2149</v>
      </c>
      <c r="E20" s="4868"/>
      <c r="F20" s="4868"/>
      <c r="G20" s="397"/>
      <c r="H20" s="397"/>
      <c r="I20" s="79"/>
    </row>
    <row r="21" spans="1:9" s="14" customFormat="1" ht="17.25" customHeight="1">
      <c r="A21" s="80"/>
      <c r="B21" s="80"/>
      <c r="C21" s="80"/>
      <c r="D21" s="80"/>
      <c r="E21" s="80"/>
      <c r="F21" s="80"/>
      <c r="G21" s="79"/>
      <c r="H21" s="79"/>
      <c r="I21" s="79"/>
    </row>
    <row r="22" spans="1:9">
      <c r="A22" s="80" t="s">
        <v>58</v>
      </c>
      <c r="B22" s="2900" t="s">
        <v>1174</v>
      </c>
      <c r="C22" s="4867" t="s">
        <v>59</v>
      </c>
      <c r="D22" s="5251" t="str">
        <f>+A3</f>
        <v>Select Name of Insurer/ Financial Holding Company</v>
      </c>
      <c r="E22" s="5252"/>
      <c r="F22" s="5252"/>
      <c r="G22" s="79"/>
      <c r="H22" s="79"/>
      <c r="I22" s="79"/>
    </row>
    <row r="23" spans="1:9">
      <c r="A23" s="80"/>
      <c r="B23" s="91"/>
      <c r="C23" s="91"/>
      <c r="D23" s="91"/>
      <c r="E23" s="91"/>
      <c r="F23" s="77"/>
      <c r="G23" s="79"/>
      <c r="H23" s="79"/>
      <c r="I23" s="79"/>
    </row>
    <row r="24" spans="1:9" ht="14">
      <c r="A24" s="80" t="s">
        <v>60</v>
      </c>
      <c r="B24" s="2901" t="str">
        <f>+Cover!A15</f>
        <v>Please Enter the Address of the Financial Institution</v>
      </c>
      <c r="C24" s="80" t="s">
        <v>61</v>
      </c>
      <c r="D24" s="2901" t="str">
        <f>+Cover!A16</f>
        <v>Please Enter the City in which the Financial Institution resides</v>
      </c>
      <c r="E24" s="4885"/>
      <c r="F24" s="79"/>
      <c r="G24" s="4885"/>
      <c r="H24" s="3515" t="s">
        <v>2152</v>
      </c>
      <c r="I24" s="4886">
        <f>+Cover!F16</f>
        <v>0</v>
      </c>
    </row>
    <row r="25" spans="1:9" s="14" customFormat="1">
      <c r="A25" s="80"/>
      <c r="B25" s="77"/>
      <c r="C25" s="80"/>
      <c r="D25" s="80"/>
      <c r="E25" s="80"/>
      <c r="F25" s="96"/>
      <c r="G25" s="79"/>
      <c r="H25" s="79"/>
      <c r="I25" s="79"/>
    </row>
    <row r="26" spans="1:9">
      <c r="A26" s="80"/>
      <c r="B26" s="80"/>
      <c r="C26" s="77"/>
      <c r="D26" s="77"/>
      <c r="E26" s="77"/>
      <c r="F26" s="77"/>
      <c r="G26" s="79"/>
      <c r="H26" s="79"/>
      <c r="I26" s="79"/>
    </row>
    <row r="27" spans="1:9">
      <c r="A27" s="80" t="s">
        <v>1913</v>
      </c>
      <c r="B27" s="80"/>
      <c r="C27" s="77"/>
      <c r="D27" s="77"/>
      <c r="E27" s="77"/>
      <c r="F27" s="77"/>
      <c r="G27" s="79"/>
      <c r="H27" s="79"/>
      <c r="I27" s="79"/>
    </row>
    <row r="28" spans="1:9">
      <c r="A28" s="80"/>
      <c r="B28" s="80"/>
      <c r="C28" s="80"/>
      <c r="D28" s="80"/>
      <c r="E28" s="80"/>
      <c r="F28" s="80"/>
      <c r="G28" s="79"/>
      <c r="H28" s="79"/>
      <c r="I28" s="79"/>
    </row>
    <row r="29" spans="1:9">
      <c r="A29" s="80"/>
      <c r="B29" s="80"/>
      <c r="C29" s="80"/>
      <c r="D29" s="80"/>
      <c r="E29" s="80"/>
      <c r="F29" s="80"/>
      <c r="G29" s="79"/>
      <c r="H29" s="79"/>
      <c r="I29" s="79"/>
    </row>
    <row r="30" spans="1:9">
      <c r="A30" s="80">
        <v>1</v>
      </c>
      <c r="B30" s="121" t="s">
        <v>1914</v>
      </c>
      <c r="C30" s="121"/>
      <c r="D30" s="3500"/>
      <c r="E30" s="3500"/>
      <c r="F30" s="121"/>
      <c r="G30" s="4870"/>
      <c r="H30" s="79"/>
      <c r="I30" s="79"/>
    </row>
    <row r="31" spans="1:9" s="7" customFormat="1">
      <c r="A31" s="80"/>
      <c r="B31" s="121"/>
      <c r="C31" s="121"/>
      <c r="D31" s="3500"/>
      <c r="E31" s="3500"/>
      <c r="F31" s="121"/>
      <c r="G31" s="4870"/>
      <c r="H31" s="79"/>
      <c r="I31" s="79"/>
    </row>
    <row r="32" spans="1:9" ht="32.25" customHeight="1">
      <c r="A32" s="4887">
        <v>2</v>
      </c>
      <c r="B32" s="5247" t="s">
        <v>62</v>
      </c>
      <c r="C32" s="5247"/>
      <c r="D32" s="5247"/>
      <c r="E32" s="5247"/>
      <c r="F32" s="5247"/>
      <c r="G32" s="4871"/>
      <c r="H32" s="79"/>
      <c r="I32" s="79"/>
    </row>
    <row r="33" spans="1:9" s="7" customFormat="1" ht="15" customHeight="1">
      <c r="A33" s="80"/>
      <c r="B33" s="119"/>
      <c r="C33" s="119"/>
      <c r="D33" s="3498"/>
      <c r="E33" s="3498"/>
      <c r="F33" s="119"/>
      <c r="G33" s="4871"/>
      <c r="H33" s="79"/>
      <c r="I33" s="79"/>
    </row>
    <row r="34" spans="1:9">
      <c r="A34" s="80">
        <v>3</v>
      </c>
      <c r="B34" s="5247" t="s">
        <v>63</v>
      </c>
      <c r="C34" s="5247"/>
      <c r="D34" s="5247"/>
      <c r="E34" s="5247"/>
      <c r="F34" s="5247"/>
      <c r="G34" s="4871"/>
      <c r="H34" s="79"/>
      <c r="I34" s="79"/>
    </row>
    <row r="35" spans="1:9" s="7" customFormat="1">
      <c r="A35" s="80"/>
      <c r="B35" s="119"/>
      <c r="C35" s="119"/>
      <c r="D35" s="3498"/>
      <c r="E35" s="3498"/>
      <c r="F35" s="119"/>
      <c r="G35" s="4871"/>
      <c r="H35" s="79"/>
      <c r="I35" s="79"/>
    </row>
    <row r="36" spans="1:9" ht="25.5" customHeight="1">
      <c r="A36" s="92">
        <v>4</v>
      </c>
      <c r="B36" s="5247" t="s">
        <v>895</v>
      </c>
      <c r="C36" s="5247"/>
      <c r="D36" s="5247"/>
      <c r="E36" s="5247"/>
      <c r="F36" s="5247"/>
      <c r="G36" s="4871"/>
      <c r="H36" s="79"/>
      <c r="I36" s="79"/>
    </row>
    <row r="37" spans="1:9">
      <c r="A37" s="80"/>
      <c r="B37" s="80"/>
      <c r="C37" s="80"/>
      <c r="D37" s="80"/>
      <c r="E37" s="80"/>
      <c r="F37" s="80"/>
      <c r="G37" s="79"/>
      <c r="H37" s="79"/>
      <c r="I37" s="79"/>
    </row>
    <row r="38" spans="1:9" s="14" customFormat="1">
      <c r="A38" s="80"/>
      <c r="B38" s="80"/>
      <c r="C38" s="80"/>
      <c r="D38" s="80"/>
      <c r="E38" s="80"/>
      <c r="F38" s="80"/>
      <c r="G38" s="79"/>
      <c r="H38" s="79"/>
      <c r="I38" s="79"/>
    </row>
    <row r="39" spans="1:9" s="14" customFormat="1">
      <c r="A39" s="80"/>
      <c r="B39" s="80"/>
      <c r="C39" s="80"/>
      <c r="D39" s="80"/>
      <c r="E39" s="80"/>
      <c r="F39" s="80"/>
      <c r="G39" s="79"/>
      <c r="H39" s="79"/>
      <c r="I39" s="79"/>
    </row>
    <row r="40" spans="1:9" s="14" customFormat="1">
      <c r="A40" s="80"/>
      <c r="B40" s="80"/>
      <c r="C40" s="80"/>
      <c r="D40" s="80"/>
      <c r="E40" s="80"/>
      <c r="F40" s="80"/>
      <c r="G40" s="79"/>
      <c r="H40" s="79"/>
      <c r="I40" s="79"/>
    </row>
    <row r="41" spans="1:9" s="14" customFormat="1">
      <c r="A41" s="80"/>
      <c r="B41" s="80"/>
      <c r="C41" s="80"/>
      <c r="D41" s="80"/>
      <c r="E41" s="80"/>
      <c r="F41" s="80"/>
      <c r="G41" s="79"/>
      <c r="H41" s="79"/>
      <c r="I41" s="79"/>
    </row>
    <row r="42" spans="1:9" s="14" customFormat="1">
      <c r="A42" s="80"/>
      <c r="B42" s="80"/>
      <c r="C42" s="77"/>
      <c r="D42" s="77"/>
      <c r="E42" s="80"/>
      <c r="F42" s="80"/>
      <c r="G42" s="79"/>
      <c r="H42" s="79"/>
      <c r="I42" s="79"/>
    </row>
    <row r="43" spans="1:9" ht="26.25" customHeight="1">
      <c r="A43" s="5263" t="s">
        <v>1915</v>
      </c>
      <c r="B43" s="5264"/>
      <c r="C43" s="4319"/>
      <c r="D43" s="77"/>
      <c r="E43" s="4884"/>
      <c r="F43" s="80"/>
      <c r="G43" s="79"/>
      <c r="H43" s="4317"/>
      <c r="I43" s="79"/>
    </row>
    <row r="44" spans="1:9" ht="14">
      <c r="A44" s="5260" t="s">
        <v>1916</v>
      </c>
      <c r="B44" s="5265"/>
      <c r="C44" s="2671"/>
      <c r="D44" s="77"/>
      <c r="E44" s="4883"/>
      <c r="F44" s="80"/>
      <c r="G44" s="79"/>
      <c r="H44" s="4864" t="s">
        <v>1511</v>
      </c>
      <c r="I44" s="79"/>
    </row>
    <row r="45" spans="1:9" ht="14">
      <c r="A45" s="5266" t="s">
        <v>1917</v>
      </c>
      <c r="B45" s="5267"/>
      <c r="C45" s="4312"/>
      <c r="D45" s="80"/>
      <c r="E45" s="80"/>
      <c r="F45" s="80"/>
      <c r="G45" s="79"/>
      <c r="H45" s="79"/>
      <c r="I45" s="79"/>
    </row>
    <row r="46" spans="1:9" s="14" customFormat="1" ht="14">
      <c r="A46" s="5258" t="s">
        <v>1918</v>
      </c>
      <c r="B46" s="5262"/>
      <c r="C46" s="4308"/>
      <c r="D46" s="79"/>
      <c r="E46" s="80"/>
      <c r="F46" s="80"/>
      <c r="G46" s="79"/>
      <c r="H46" s="79"/>
      <c r="I46" s="79"/>
    </row>
    <row r="47" spans="1:9" s="14" customFormat="1" ht="14">
      <c r="A47" s="4311"/>
      <c r="B47" s="4312"/>
      <c r="C47" s="4312"/>
      <c r="D47" s="80"/>
      <c r="E47" s="80"/>
      <c r="F47" s="80"/>
      <c r="G47" s="79"/>
      <c r="H47" s="79"/>
      <c r="I47" s="79"/>
    </row>
    <row r="48" spans="1:9" s="14" customFormat="1" ht="14">
      <c r="A48" s="4311"/>
      <c r="B48" s="4312"/>
      <c r="C48" s="4312"/>
      <c r="D48" s="80"/>
      <c r="E48" s="80"/>
      <c r="F48" s="80"/>
      <c r="G48" s="79"/>
      <c r="H48" s="79"/>
      <c r="I48" s="79"/>
    </row>
    <row r="49" spans="1:9">
      <c r="A49" s="79"/>
      <c r="B49" s="79"/>
      <c r="C49" s="80"/>
      <c r="D49" s="80"/>
      <c r="E49" s="80"/>
      <c r="F49" s="80"/>
      <c r="G49" s="79"/>
      <c r="H49" s="79"/>
      <c r="I49" s="79"/>
    </row>
    <row r="50" spans="1:9" ht="26.25" customHeight="1">
      <c r="A50" s="5263" t="s">
        <v>1915</v>
      </c>
      <c r="B50" s="5264"/>
      <c r="C50" s="79"/>
      <c r="D50" s="80"/>
      <c r="E50" s="4884"/>
      <c r="F50" s="79"/>
      <c r="G50" s="79"/>
      <c r="H50" s="4317"/>
      <c r="I50" s="79"/>
    </row>
    <row r="51" spans="1:9" ht="14">
      <c r="A51" s="5260" t="s">
        <v>1916</v>
      </c>
      <c r="B51" s="5268"/>
      <c r="C51" s="79"/>
      <c r="D51" s="79"/>
      <c r="E51" s="4883"/>
      <c r="F51" s="79"/>
      <c r="G51" s="79"/>
      <c r="H51" s="4864" t="s">
        <v>1511</v>
      </c>
      <c r="I51" s="79"/>
    </row>
    <row r="52" spans="1:9">
      <c r="A52" s="5271" t="s">
        <v>64</v>
      </c>
      <c r="B52" s="5272"/>
      <c r="C52" s="80"/>
      <c r="D52" s="79"/>
      <c r="E52" s="80"/>
      <c r="F52" s="79"/>
      <c r="G52" s="79"/>
      <c r="H52" s="79"/>
      <c r="I52" s="79"/>
    </row>
    <row r="53" spans="1:9" s="14" customFormat="1" ht="14">
      <c r="A53" s="5258" t="s">
        <v>2132</v>
      </c>
      <c r="B53" s="5262"/>
      <c r="C53" s="4308"/>
      <c r="D53" s="79"/>
      <c r="E53" s="80"/>
      <c r="F53" s="79"/>
      <c r="G53" s="79"/>
      <c r="H53" s="79"/>
      <c r="I53" s="79"/>
    </row>
    <row r="54" spans="1:9" s="14" customFormat="1">
      <c r="A54" s="79"/>
      <c r="B54" s="2899"/>
      <c r="C54" s="80"/>
      <c r="D54" s="79"/>
      <c r="E54" s="80"/>
      <c r="F54" s="79"/>
      <c r="G54" s="79"/>
      <c r="H54" s="79"/>
      <c r="I54" s="79"/>
    </row>
    <row r="55" spans="1:9" s="14" customFormat="1">
      <c r="A55" s="79"/>
      <c r="B55" s="2899"/>
      <c r="C55" s="80"/>
      <c r="D55" s="79"/>
      <c r="E55" s="80"/>
      <c r="F55" s="79"/>
      <c r="G55" s="79"/>
      <c r="H55" s="79"/>
      <c r="I55" s="79"/>
    </row>
    <row r="56" spans="1:9" ht="25.5" customHeight="1">
      <c r="A56" s="5263" t="s">
        <v>1915</v>
      </c>
      <c r="B56" s="5269"/>
      <c r="C56" s="4320"/>
      <c r="D56" s="79"/>
      <c r="E56" s="4884"/>
      <c r="F56" s="79"/>
      <c r="G56" s="79"/>
      <c r="H56" s="4317"/>
      <c r="I56" s="79"/>
    </row>
    <row r="57" spans="1:9" ht="14">
      <c r="A57" s="5260" t="s">
        <v>1916</v>
      </c>
      <c r="B57" s="5270"/>
      <c r="C57" s="4320"/>
      <c r="D57" s="79"/>
      <c r="E57" s="4883"/>
      <c r="F57" s="79"/>
      <c r="G57" s="79"/>
      <c r="H57" s="4864" t="s">
        <v>1511</v>
      </c>
      <c r="I57" s="79"/>
    </row>
    <row r="58" spans="1:9" ht="14">
      <c r="A58" s="5260" t="s">
        <v>65</v>
      </c>
      <c r="B58" s="5261"/>
      <c r="C58" s="80"/>
      <c r="D58" s="79"/>
      <c r="E58" s="80"/>
      <c r="F58" s="79"/>
      <c r="G58" s="79"/>
      <c r="H58" s="79"/>
      <c r="I58" s="79"/>
    </row>
    <row r="59" spans="1:9" ht="14">
      <c r="A59" s="5258" t="s">
        <v>2132</v>
      </c>
      <c r="B59" s="5262"/>
      <c r="C59" s="4308"/>
      <c r="D59" s="80"/>
      <c r="E59" s="80"/>
      <c r="F59" s="80"/>
      <c r="G59" s="79"/>
      <c r="H59" s="79"/>
      <c r="I59" s="79"/>
    </row>
    <row r="60" spans="1:9">
      <c r="A60" s="80"/>
      <c r="B60" s="80"/>
      <c r="C60" s="80"/>
      <c r="D60" s="80"/>
      <c r="E60" s="80"/>
      <c r="F60" s="80"/>
      <c r="G60" s="79"/>
      <c r="H60" s="79"/>
      <c r="I60" s="79"/>
    </row>
    <row r="61" spans="1:9">
      <c r="A61" s="80"/>
      <c r="B61" s="80"/>
      <c r="C61" s="80"/>
      <c r="D61" s="80"/>
      <c r="E61" s="80"/>
      <c r="F61" s="80"/>
      <c r="G61" s="79"/>
      <c r="H61" s="79"/>
      <c r="I61" s="79"/>
    </row>
    <row r="62" spans="1:9" ht="14">
      <c r="A62" s="80"/>
      <c r="B62" s="80"/>
      <c r="C62" s="93"/>
      <c r="D62" s="93"/>
      <c r="E62" s="93"/>
      <c r="F62" s="84"/>
      <c r="G62" s="79"/>
      <c r="H62" s="79"/>
      <c r="I62" s="79"/>
    </row>
    <row r="63" spans="1:9" ht="14">
      <c r="A63" s="80"/>
      <c r="B63" s="80"/>
      <c r="C63" s="94"/>
      <c r="D63" s="94"/>
      <c r="E63" s="94"/>
      <c r="F63" s="95"/>
      <c r="G63" s="79"/>
      <c r="H63" s="79"/>
      <c r="I63" s="79"/>
    </row>
    <row r="64" spans="1:9">
      <c r="A64" s="79"/>
      <c r="B64" s="79"/>
      <c r="C64" s="79"/>
      <c r="D64" s="79"/>
      <c r="E64" s="79"/>
      <c r="F64" s="79"/>
      <c r="G64" s="79"/>
      <c r="H64" s="79"/>
      <c r="I64" s="79"/>
    </row>
    <row r="65" spans="1:9">
      <c r="A65" s="79"/>
      <c r="B65" s="79"/>
      <c r="C65" s="79"/>
      <c r="D65" s="79"/>
      <c r="E65" s="79"/>
      <c r="F65" s="79"/>
      <c r="G65" s="79"/>
      <c r="H65" s="79"/>
      <c r="I65" s="79"/>
    </row>
    <row r="66" spans="1:9">
      <c r="A66" s="79"/>
      <c r="B66" s="79"/>
      <c r="C66" s="79"/>
      <c r="D66" s="79"/>
      <c r="E66" s="79"/>
      <c r="F66" s="79"/>
      <c r="G66" s="79"/>
      <c r="H66" s="79"/>
      <c r="I66" s="79"/>
    </row>
    <row r="67" spans="1:9">
      <c r="A67" s="79"/>
      <c r="B67" s="79"/>
      <c r="C67" s="79"/>
      <c r="D67" s="79"/>
      <c r="E67" s="79"/>
      <c r="F67" s="76"/>
      <c r="G67" s="79"/>
      <c r="H67" s="79"/>
      <c r="I67" s="79"/>
    </row>
    <row r="68" spans="1:9">
      <c r="A68" s="79"/>
      <c r="B68" s="79"/>
      <c r="C68" s="79"/>
      <c r="D68" s="79"/>
      <c r="E68" s="79"/>
      <c r="F68" s="4876"/>
      <c r="G68" s="79"/>
      <c r="H68" s="79"/>
      <c r="I68" s="79"/>
    </row>
    <row r="69" spans="1:9" ht="14.5">
      <c r="A69" s="5253"/>
      <c r="B69" s="5255"/>
      <c r="C69" s="5255"/>
      <c r="D69" s="5255"/>
      <c r="E69" s="5255"/>
      <c r="F69" s="5254"/>
      <c r="G69" s="79"/>
      <c r="H69" s="79"/>
      <c r="I69" s="79"/>
    </row>
    <row r="70" spans="1:9">
      <c r="A70" s="395" t="s">
        <v>2150</v>
      </c>
      <c r="B70" s="4879"/>
      <c r="C70" s="4879"/>
      <c r="D70" s="4880"/>
      <c r="E70" s="4880"/>
      <c r="F70" s="4881"/>
      <c r="G70" s="79"/>
      <c r="H70" s="79"/>
      <c r="I70" s="79"/>
    </row>
    <row r="71" spans="1:9">
      <c r="A71" s="79"/>
      <c r="B71" s="79"/>
      <c r="C71" s="79"/>
      <c r="D71" s="79"/>
      <c r="E71" s="79"/>
      <c r="F71" s="79"/>
      <c r="G71" s="79"/>
      <c r="H71" s="79"/>
      <c r="I71" s="79"/>
    </row>
    <row r="72" spans="1:9">
      <c r="A72" s="79"/>
      <c r="B72" s="79"/>
      <c r="C72" s="79"/>
      <c r="D72" s="79"/>
      <c r="E72" s="79"/>
      <c r="F72" s="79"/>
      <c r="G72" s="79"/>
      <c r="H72" s="84"/>
      <c r="I72" s="84" t="str">
        <f>+ToC!E96</f>
        <v xml:space="preserve">GENERAL Annual Return </v>
      </c>
    </row>
    <row r="73" spans="1:9" ht="14">
      <c r="A73" s="79"/>
      <c r="B73" s="79"/>
      <c r="C73" s="79"/>
      <c r="D73" s="79"/>
      <c r="E73" s="79"/>
      <c r="F73" s="79"/>
      <c r="G73" s="79"/>
      <c r="H73" s="94"/>
      <c r="I73" s="95" t="s">
        <v>1199</v>
      </c>
    </row>
    <row r="74" spans="1:9" hidden="1"/>
    <row r="75" spans="1:9" hidden="1"/>
    <row r="76" spans="1:9" hidden="1"/>
    <row r="77" spans="1:9" hidden="1"/>
    <row r="78" spans="1:9" hidden="1"/>
    <row r="79" spans="1:9" hidden="1"/>
  </sheetData>
  <sheetProtection password="C3AA" sheet="1" objects="1" scenarios="1"/>
  <customSheetViews>
    <customSheetView guid="{54084986-DBD9-467D-BB87-84DFF604BE53}" showPageBreaks="1" printArea="1">
      <selection activeCell="B35" sqref="B35"/>
      <pageMargins left="0.7" right="0.7" top="0.75" bottom="0.75" header="0.3" footer="0.3"/>
      <pageSetup paperSize="5" scale="70" orientation="portrait" r:id="rId1"/>
    </customSheetView>
  </customSheetViews>
  <mergeCells count="24">
    <mergeCell ref="A69:F69"/>
    <mergeCell ref="A58:B58"/>
    <mergeCell ref="A59:B59"/>
    <mergeCell ref="A43:B43"/>
    <mergeCell ref="A44:B44"/>
    <mergeCell ref="A45:B45"/>
    <mergeCell ref="A46:B46"/>
    <mergeCell ref="A50:B50"/>
    <mergeCell ref="A51:B51"/>
    <mergeCell ref="A56:B56"/>
    <mergeCell ref="A57:B57"/>
    <mergeCell ref="A52:B52"/>
    <mergeCell ref="A53:B53"/>
    <mergeCell ref="B36:F36"/>
    <mergeCell ref="B34:F34"/>
    <mergeCell ref="A1:F1"/>
    <mergeCell ref="A8:B8"/>
    <mergeCell ref="B32:F32"/>
    <mergeCell ref="D22:F22"/>
    <mergeCell ref="B14:C14"/>
    <mergeCell ref="B18:E18"/>
    <mergeCell ref="B20:C20"/>
    <mergeCell ref="B10:I10"/>
    <mergeCell ref="A11:I11"/>
  </mergeCells>
  <hyperlinks>
    <hyperlink ref="A1:F1" location="ToC!A1" display="10.00"/>
  </hyperlinks>
  <printOptions horizontalCentered="1"/>
  <pageMargins left="0.25" right="0.25" top="0.75" bottom="0.75" header="0.3" footer="0.3"/>
  <pageSetup paperSize="5" scale="58"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FF00"/>
  </sheetPr>
  <dimension ref="A1:E83"/>
  <sheetViews>
    <sheetView workbookViewId="0">
      <selection activeCell="A18" sqref="A18:B19"/>
    </sheetView>
  </sheetViews>
  <sheetFormatPr defaultColWidth="0" defaultRowHeight="12.5" zeroHeight="1"/>
  <cols>
    <col min="1" max="1" width="12.296875" style="3910" customWidth="1"/>
    <col min="2" max="2" width="82" style="3910" customWidth="1"/>
    <col min="3" max="3" width="9.5" style="3910" customWidth="1"/>
    <col min="4" max="4" width="22.796875" style="3910" bestFit="1" customWidth="1"/>
    <col min="5" max="5" width="19.69921875" style="3910" customWidth="1"/>
    <col min="6" max="16384" width="9.296875" style="3910" hidden="1"/>
  </cols>
  <sheetData>
    <row r="1" spans="1:5" ht="13">
      <c r="A1" s="5248" t="s">
        <v>30</v>
      </c>
      <c r="B1" s="5249"/>
      <c r="C1" s="5249"/>
      <c r="D1" s="5249"/>
      <c r="E1" s="5249"/>
    </row>
    <row r="2" spans="1:5" ht="14">
      <c r="A2" s="397"/>
      <c r="B2" s="1106"/>
      <c r="C2" s="1546"/>
      <c r="D2" s="1546"/>
      <c r="E2" s="4571" t="s">
        <v>873</v>
      </c>
    </row>
    <row r="3" spans="1:5" ht="14">
      <c r="A3" s="1730" t="str">
        <f>+Cover!A14</f>
        <v>Select Name of Insurer/ Financial Holding Company</v>
      </c>
      <c r="B3" s="1729"/>
      <c r="C3" s="178"/>
      <c r="D3" s="1546"/>
      <c r="E3" s="1546"/>
    </row>
    <row r="4" spans="1:5" ht="14">
      <c r="A4" s="498" t="str">
        <f>+ToC!A3</f>
        <v>Insurer/Financial Holding Company</v>
      </c>
      <c r="B4" s="397"/>
      <c r="C4" s="178"/>
      <c r="D4" s="1546"/>
      <c r="E4" s="1546"/>
    </row>
    <row r="5" spans="1:5" ht="14">
      <c r="A5" s="178"/>
      <c r="B5" s="397"/>
      <c r="C5" s="178"/>
      <c r="D5" s="1546"/>
      <c r="E5" s="1546"/>
    </row>
    <row r="6" spans="1:5" ht="14">
      <c r="A6" s="1544" t="str">
        <f>+ToC!A5</f>
        <v>General Insurers Annual Return</v>
      </c>
      <c r="B6" s="397"/>
      <c r="C6" s="1545"/>
      <c r="D6" s="1546"/>
      <c r="E6" s="1546"/>
    </row>
    <row r="7" spans="1:5" ht="14">
      <c r="A7" s="1545" t="str">
        <f>+ToC!A6</f>
        <v>For Year Ended:</v>
      </c>
      <c r="B7" s="397"/>
      <c r="C7" s="1544"/>
      <c r="D7" s="1546"/>
      <c r="E7" s="1593">
        <f>+Cover!A22</f>
        <v>0</v>
      </c>
    </row>
    <row r="8" spans="1:5" ht="14">
      <c r="A8" s="397"/>
      <c r="B8" s="1544"/>
      <c r="C8" s="1594"/>
      <c r="D8" s="1546"/>
      <c r="E8" s="1546"/>
    </row>
    <row r="9" spans="1:5" ht="14">
      <c r="A9" s="397"/>
      <c r="B9" s="5503" t="s">
        <v>399</v>
      </c>
      <c r="C9" s="5257"/>
      <c r="D9" s="5257"/>
      <c r="E9" s="5257"/>
    </row>
    <row r="10" spans="1:5" ht="14">
      <c r="A10" s="397"/>
      <c r="B10" s="178"/>
      <c r="C10" s="178"/>
      <c r="D10" s="1546"/>
      <c r="E10" s="1546"/>
    </row>
    <row r="11" spans="1:5" ht="14.5" thickBot="1">
      <c r="A11" s="397"/>
      <c r="B11" s="5540" t="s">
        <v>2186</v>
      </c>
      <c r="C11" s="5541"/>
      <c r="D11" s="5541"/>
      <c r="E11" s="5541"/>
    </row>
    <row r="12" spans="1:5" ht="28.5" thickTop="1">
      <c r="A12" s="1596" t="s">
        <v>936</v>
      </c>
      <c r="B12" s="1597" t="s">
        <v>448</v>
      </c>
      <c r="C12" s="1598" t="s">
        <v>10</v>
      </c>
      <c r="D12" s="1599">
        <f>YEAR($E$7)</f>
        <v>1900</v>
      </c>
      <c r="E12" s="1600">
        <f>D12-1</f>
        <v>1899</v>
      </c>
    </row>
    <row r="13" spans="1:5" ht="14">
      <c r="A13" s="585"/>
      <c r="B13" s="1601"/>
      <c r="C13" s="1553"/>
      <c r="D13" s="902" t="s">
        <v>349</v>
      </c>
      <c r="E13" s="903" t="s">
        <v>349</v>
      </c>
    </row>
    <row r="14" spans="1:5" ht="14">
      <c r="A14" s="585"/>
      <c r="B14" s="1569" t="s">
        <v>449</v>
      </c>
      <c r="C14" s="1553"/>
      <c r="D14" s="1602"/>
      <c r="E14" s="1603"/>
    </row>
    <row r="15" spans="1:5" ht="14">
      <c r="A15" s="585"/>
      <c r="B15" s="1301" t="s">
        <v>845</v>
      </c>
      <c r="C15" s="1604"/>
      <c r="D15" s="1556"/>
      <c r="E15" s="1557"/>
    </row>
    <row r="16" spans="1:5" ht="14">
      <c r="A16" s="585"/>
      <c r="B16" s="1302" t="s">
        <v>1191</v>
      </c>
      <c r="C16" s="1605"/>
      <c r="D16" s="314"/>
      <c r="E16" s="368"/>
    </row>
    <row r="17" spans="1:5" ht="14">
      <c r="A17" s="585"/>
      <c r="B17" s="1302" t="s">
        <v>1591</v>
      </c>
      <c r="C17" s="1605"/>
      <c r="D17" s="1661"/>
      <c r="E17" s="1662"/>
    </row>
    <row r="18" spans="1:5" ht="14">
      <c r="A18" s="585"/>
      <c r="B18" s="1555" t="s">
        <v>1078</v>
      </c>
      <c r="C18" s="1606"/>
      <c r="D18" s="1303">
        <f>SUM(D16:D17)</f>
        <v>0</v>
      </c>
      <c r="E18" s="1303">
        <f>SUM(E16:E17)</f>
        <v>0</v>
      </c>
    </row>
    <row r="19" spans="1:5" ht="15" customHeight="1">
      <c r="A19" s="585"/>
      <c r="B19" s="1302" t="s">
        <v>1968</v>
      </c>
      <c r="C19" s="1606"/>
      <c r="D19" s="1663"/>
      <c r="E19" s="1664"/>
    </row>
    <row r="20" spans="1:5" ht="15" customHeight="1">
      <c r="A20" s="585"/>
      <c r="B20" s="1305" t="s">
        <v>1969</v>
      </c>
      <c r="C20" s="1606"/>
      <c r="D20" s="1661"/>
      <c r="E20" s="1662"/>
    </row>
    <row r="21" spans="1:5" ht="14">
      <c r="A21" s="585"/>
      <c r="B21" s="1570" t="s">
        <v>1085</v>
      </c>
      <c r="C21" s="1606"/>
      <c r="D21" s="1303">
        <f>SUM(D18:D20)</f>
        <v>0</v>
      </c>
      <c r="E21" s="1304">
        <f>SUM(E18:E20)</f>
        <v>0</v>
      </c>
    </row>
    <row r="22" spans="1:5" ht="14">
      <c r="A22" s="585"/>
      <c r="B22" s="1305" t="s">
        <v>1097</v>
      </c>
      <c r="C22" s="1606"/>
      <c r="D22" s="437"/>
      <c r="E22" s="1324"/>
    </row>
    <row r="23" spans="1:5" ht="14">
      <c r="A23" s="585"/>
      <c r="B23" s="1306" t="s">
        <v>844</v>
      </c>
      <c r="C23" s="1607"/>
      <c r="D23" s="350">
        <f>SUM(D21:D22)</f>
        <v>0</v>
      </c>
      <c r="E23" s="351">
        <f>SUM(E21:E22)</f>
        <v>0</v>
      </c>
    </row>
    <row r="24" spans="1:5" ht="14">
      <c r="A24" s="585"/>
      <c r="B24" s="1307"/>
      <c r="C24" s="1608"/>
      <c r="D24" s="352"/>
      <c r="E24" s="353"/>
    </row>
    <row r="25" spans="1:5" ht="14">
      <c r="A25" s="585"/>
      <c r="B25" s="1308" t="s">
        <v>1079</v>
      </c>
      <c r="C25" s="1609"/>
      <c r="D25" s="438"/>
      <c r="E25" s="439"/>
    </row>
    <row r="26" spans="1:5" ht="14">
      <c r="A26" s="585"/>
      <c r="B26" s="1302" t="s">
        <v>1592</v>
      </c>
      <c r="C26" s="1609"/>
      <c r="D26" s="318"/>
      <c r="E26" s="440"/>
    </row>
    <row r="27" spans="1:5" ht="14">
      <c r="A27" s="585"/>
      <c r="B27" s="1571" t="s">
        <v>1098</v>
      </c>
      <c r="C27" s="1604"/>
      <c r="D27" s="1309">
        <f>SUM(D25:D26)</f>
        <v>0</v>
      </c>
      <c r="E27" s="1310">
        <f>SUM(E25:E26)</f>
        <v>0</v>
      </c>
    </row>
    <row r="28" spans="1:5" ht="14">
      <c r="A28" s="585"/>
      <c r="B28" s="1558" t="s">
        <v>1080</v>
      </c>
      <c r="C28" s="1605"/>
      <c r="D28" s="315"/>
      <c r="E28" s="354"/>
    </row>
    <row r="29" spans="1:5" ht="14">
      <c r="A29" s="585"/>
      <c r="B29" s="1559" t="s">
        <v>1081</v>
      </c>
      <c r="C29" s="1605"/>
      <c r="D29" s="315"/>
      <c r="E29" s="365"/>
    </row>
    <row r="30" spans="1:5" ht="14">
      <c r="A30" s="585"/>
      <c r="B30" s="1305" t="s">
        <v>1593</v>
      </c>
      <c r="C30" s="1605"/>
      <c r="D30" s="441"/>
      <c r="E30" s="366"/>
    </row>
    <row r="31" spans="1:5" ht="14">
      <c r="A31" s="1610"/>
      <c r="B31" s="1305" t="s">
        <v>1084</v>
      </c>
      <c r="C31" s="1605"/>
      <c r="D31" s="315"/>
      <c r="E31" s="367"/>
    </row>
    <row r="32" spans="1:5" ht="14">
      <c r="A32" s="585"/>
      <c r="B32" s="1572" t="s">
        <v>1082</v>
      </c>
      <c r="C32" s="1605"/>
      <c r="D32" s="1303">
        <f>SUM(D27:D31)</f>
        <v>0</v>
      </c>
      <c r="E32" s="1304">
        <f>SUM(E27:E31)</f>
        <v>0</v>
      </c>
    </row>
    <row r="33" spans="1:5" ht="14">
      <c r="A33" s="585"/>
      <c r="B33" s="1560" t="s">
        <v>1083</v>
      </c>
      <c r="C33" s="1605"/>
      <c r="D33" s="315"/>
      <c r="E33" s="354"/>
    </row>
    <row r="34" spans="1:5" ht="14">
      <c r="A34" s="585"/>
      <c r="B34" s="1573"/>
      <c r="C34" s="1605"/>
      <c r="D34" s="1311"/>
      <c r="E34" s="1312"/>
    </row>
    <row r="35" spans="1:5" ht="14">
      <c r="A35" s="585"/>
      <c r="B35" s="1574" t="s">
        <v>838</v>
      </c>
      <c r="C35" s="1611"/>
      <c r="D35" s="238">
        <f>D23-D32-D33</f>
        <v>0</v>
      </c>
      <c r="E35" s="1313">
        <f>E23-E32-E33</f>
        <v>0</v>
      </c>
    </row>
    <row r="36" spans="1:5" ht="14">
      <c r="A36" s="585"/>
      <c r="B36" s="1575"/>
      <c r="C36" s="1612"/>
      <c r="D36" s="1314"/>
      <c r="E36" s="1315"/>
    </row>
    <row r="37" spans="1:5" ht="14">
      <c r="A37" s="585"/>
      <c r="B37" s="1576" t="s">
        <v>839</v>
      </c>
      <c r="C37" s="1613"/>
      <c r="D37" s="1316"/>
      <c r="E37" s="1317"/>
    </row>
    <row r="38" spans="1:5" ht="14">
      <c r="A38" s="585"/>
      <c r="B38" s="1561" t="s">
        <v>840</v>
      </c>
      <c r="C38" s="1604"/>
      <c r="D38" s="315"/>
      <c r="E38" s="368"/>
    </row>
    <row r="39" spans="1:5" ht="28">
      <c r="A39" s="585"/>
      <c r="B39" s="1562" t="s">
        <v>1192</v>
      </c>
      <c r="C39" s="1604"/>
      <c r="D39" s="315"/>
      <c r="E39" s="368"/>
    </row>
    <row r="40" spans="1:5" ht="14">
      <c r="A40" s="585"/>
      <c r="B40" s="1563" t="s">
        <v>865</v>
      </c>
      <c r="C40" s="1614"/>
      <c r="D40" s="442"/>
      <c r="E40" s="368"/>
    </row>
    <row r="41" spans="1:5" ht="14">
      <c r="A41" s="585"/>
      <c r="B41" s="1563" t="s">
        <v>937</v>
      </c>
      <c r="C41" s="1614"/>
      <c r="D41" s="441"/>
      <c r="E41" s="369"/>
    </row>
    <row r="42" spans="1:5" ht="14">
      <c r="A42" s="585"/>
      <c r="B42" s="1563" t="s">
        <v>1115</v>
      </c>
      <c r="C42" s="1606"/>
      <c r="D42" s="380"/>
      <c r="E42" s="370"/>
    </row>
    <row r="43" spans="1:5" ht="14">
      <c r="A43" s="585"/>
      <c r="B43" s="1577" t="s">
        <v>459</v>
      </c>
      <c r="C43" s="1615"/>
      <c r="D43" s="355">
        <f>SUM(D38:D42)</f>
        <v>0</v>
      </c>
      <c r="E43" s="355">
        <f>SUM(E38:E42)</f>
        <v>0</v>
      </c>
    </row>
    <row r="44" spans="1:5" ht="14">
      <c r="A44" s="585"/>
      <c r="B44" s="1578"/>
      <c r="C44" s="1616"/>
      <c r="D44" s="356"/>
      <c r="E44" s="357"/>
    </row>
    <row r="45" spans="1:5" ht="14">
      <c r="A45" s="585"/>
      <c r="B45" s="1578" t="s">
        <v>920</v>
      </c>
      <c r="C45" s="1617"/>
      <c r="D45" s="442"/>
      <c r="E45" s="368"/>
    </row>
    <row r="46" spans="1:5" ht="14">
      <c r="A46" s="585"/>
      <c r="B46" s="1579"/>
      <c r="C46" s="1614"/>
      <c r="D46" s="1316"/>
      <c r="E46" s="1318"/>
    </row>
    <row r="47" spans="1:5" ht="14">
      <c r="A47" s="585"/>
      <c r="B47" s="1580" t="s">
        <v>849</v>
      </c>
      <c r="C47" s="1614"/>
      <c r="D47" s="238">
        <f>D35+D43+D45</f>
        <v>0</v>
      </c>
      <c r="E47" s="1313">
        <f>E35+E43+E45</f>
        <v>0</v>
      </c>
    </row>
    <row r="48" spans="1:5" ht="14">
      <c r="A48" s="585"/>
      <c r="B48" s="1578"/>
      <c r="C48" s="1614"/>
      <c r="D48" s="1314"/>
      <c r="E48" s="1319"/>
    </row>
    <row r="49" spans="1:5" ht="14">
      <c r="A49" s="585"/>
      <c r="B49" s="1578" t="s">
        <v>846</v>
      </c>
      <c r="C49" s="1614"/>
      <c r="D49" s="1316"/>
      <c r="E49" s="1320"/>
    </row>
    <row r="50" spans="1:5" ht="14">
      <c r="A50" s="585"/>
      <c r="B50" s="1564" t="s">
        <v>847</v>
      </c>
      <c r="C50" s="1614"/>
      <c r="D50" s="314"/>
      <c r="E50" s="368"/>
    </row>
    <row r="51" spans="1:5" ht="28">
      <c r="A51" s="585"/>
      <c r="B51" s="3310" t="s">
        <v>879</v>
      </c>
      <c r="C51" s="1614"/>
      <c r="D51" s="314"/>
      <c r="E51" s="368"/>
    </row>
    <row r="52" spans="1:5" ht="15" customHeight="1">
      <c r="A52" s="585"/>
      <c r="B52" s="1581"/>
      <c r="C52" s="1614"/>
      <c r="D52" s="314"/>
      <c r="E52" s="368"/>
    </row>
    <row r="53" spans="1:5" ht="15" customHeight="1">
      <c r="A53" s="585"/>
      <c r="B53" s="1581"/>
      <c r="C53" s="1614"/>
      <c r="D53" s="314"/>
      <c r="E53" s="368"/>
    </row>
    <row r="54" spans="1:5" ht="14">
      <c r="A54" s="585"/>
      <c r="B54" s="1581"/>
      <c r="C54" s="1614"/>
      <c r="D54" s="314"/>
      <c r="E54" s="368"/>
    </row>
    <row r="55" spans="1:5" ht="14">
      <c r="A55" s="585"/>
      <c r="B55" s="1582"/>
      <c r="C55" s="1604"/>
      <c r="D55" s="314"/>
      <c r="E55" s="365"/>
    </row>
    <row r="56" spans="1:5" ht="14">
      <c r="A56" s="585"/>
      <c r="B56" s="1582"/>
      <c r="C56" s="1614"/>
      <c r="D56" s="314"/>
      <c r="E56" s="365"/>
    </row>
    <row r="57" spans="1:5" ht="15" customHeight="1">
      <c r="A57" s="585"/>
      <c r="B57" s="1583"/>
      <c r="C57" s="1618"/>
      <c r="D57" s="317"/>
      <c r="E57" s="367"/>
    </row>
    <row r="58" spans="1:5" ht="14">
      <c r="A58" s="585"/>
      <c r="B58" s="1584" t="s">
        <v>462</v>
      </c>
      <c r="C58" s="1619"/>
      <c r="D58" s="238">
        <f>SUM(D50:D57)</f>
        <v>0</v>
      </c>
      <c r="E58" s="1313">
        <f>SUM(E50:E57)</f>
        <v>0</v>
      </c>
    </row>
    <row r="59" spans="1:5" ht="17.25" customHeight="1">
      <c r="A59" s="585"/>
      <c r="B59" s="1585"/>
      <c r="C59" s="3580"/>
      <c r="D59" s="358"/>
      <c r="E59" s="359"/>
    </row>
    <row r="60" spans="1:5" ht="15.5">
      <c r="A60" s="585"/>
      <c r="B60" s="3576" t="s">
        <v>1767</v>
      </c>
      <c r="C60" s="3581"/>
      <c r="D60" s="238">
        <f>D47+D58</f>
        <v>0</v>
      </c>
      <c r="E60" s="1313">
        <f>E47+E58</f>
        <v>0</v>
      </c>
    </row>
    <row r="61" spans="1:5" ht="15.5">
      <c r="A61" s="585"/>
      <c r="B61" s="3577" t="s">
        <v>1959</v>
      </c>
      <c r="C61" s="3582"/>
      <c r="D61" s="3578"/>
      <c r="E61" s="3579"/>
    </row>
    <row r="62" spans="1:5" ht="15.5">
      <c r="A62" s="585"/>
      <c r="B62" s="3576" t="s">
        <v>1768</v>
      </c>
      <c r="C62" s="3586"/>
      <c r="D62" s="3587">
        <f>SUM(D60:D61)</f>
        <v>0</v>
      </c>
      <c r="E62" s="3587">
        <f t="shared" ref="E62" si="0">SUM(E60:E61)</f>
        <v>0</v>
      </c>
    </row>
    <row r="63" spans="1:5" ht="14">
      <c r="A63" s="585"/>
      <c r="B63" s="1586" t="s">
        <v>1957</v>
      </c>
      <c r="C63" s="3583"/>
      <c r="D63" s="3584"/>
      <c r="E63" s="3585"/>
    </row>
    <row r="64" spans="1:5" ht="14">
      <c r="A64" s="585"/>
      <c r="B64" s="1565" t="s">
        <v>1958</v>
      </c>
      <c r="C64" s="1604"/>
      <c r="D64" s="315"/>
      <c r="E64" s="368"/>
    </row>
    <row r="65" spans="1:5" ht="14">
      <c r="A65" s="585"/>
      <c r="B65" s="1566" t="s">
        <v>1960</v>
      </c>
      <c r="C65" s="1620"/>
      <c r="D65" s="315"/>
      <c r="E65" s="368"/>
    </row>
    <row r="66" spans="1:5" ht="14">
      <c r="A66" s="585"/>
      <c r="B66" s="1261" t="s">
        <v>1961</v>
      </c>
      <c r="C66" s="1621"/>
      <c r="D66" s="315"/>
      <c r="E66" s="368"/>
    </row>
    <row r="67" spans="1:5" ht="14">
      <c r="A67" s="585"/>
      <c r="B67" s="1566" t="s">
        <v>1962</v>
      </c>
      <c r="C67" s="1620"/>
      <c r="D67" s="442"/>
      <c r="E67" s="370"/>
    </row>
    <row r="68" spans="1:5" ht="14">
      <c r="A68" s="585"/>
      <c r="B68" s="1587" t="s">
        <v>464</v>
      </c>
      <c r="C68" s="1620"/>
      <c r="D68" s="1321">
        <f>SUM(D64:D67)</f>
        <v>0</v>
      </c>
      <c r="E68" s="1321">
        <f>SUM(E64:E67)</f>
        <v>0</v>
      </c>
    </row>
    <row r="69" spans="1:5" ht="14">
      <c r="A69" s="585"/>
      <c r="B69" s="1588"/>
      <c r="C69" s="1620"/>
      <c r="D69" s="360"/>
      <c r="E69" s="361"/>
    </row>
    <row r="70" spans="1:5" ht="14">
      <c r="A70" s="585"/>
      <c r="B70" s="1588" t="s">
        <v>850</v>
      </c>
      <c r="C70" s="1620"/>
      <c r="D70" s="1321">
        <f>D62-D68</f>
        <v>0</v>
      </c>
      <c r="E70" s="1321">
        <f>E62-E68</f>
        <v>0</v>
      </c>
    </row>
    <row r="71" spans="1:5" ht="14">
      <c r="A71" s="585"/>
      <c r="B71" s="1567" t="s">
        <v>1963</v>
      </c>
      <c r="C71" s="1620"/>
      <c r="D71" s="315"/>
      <c r="E71" s="362"/>
    </row>
    <row r="72" spans="1:5" ht="14">
      <c r="A72" s="585"/>
      <c r="B72" s="1588"/>
      <c r="C72" s="1620"/>
      <c r="D72" s="360"/>
      <c r="E72" s="363"/>
    </row>
    <row r="73" spans="1:5" ht="14">
      <c r="A73" s="585"/>
      <c r="B73" s="1589" t="s">
        <v>848</v>
      </c>
      <c r="C73" s="1620"/>
      <c r="D73" s="1321">
        <f>D70+D71</f>
        <v>0</v>
      </c>
      <c r="E73" s="1322">
        <f>E70+E71</f>
        <v>0</v>
      </c>
    </row>
    <row r="74" spans="1:5" ht="14">
      <c r="A74" s="585"/>
      <c r="B74" s="1590"/>
      <c r="C74" s="1614"/>
      <c r="D74" s="360"/>
      <c r="E74" s="364"/>
    </row>
    <row r="75" spans="1:5" ht="14">
      <c r="A75" s="585"/>
      <c r="B75" s="1568" t="s">
        <v>1964</v>
      </c>
      <c r="C75" s="1614"/>
      <c r="D75" s="315"/>
      <c r="E75" s="368"/>
    </row>
    <row r="76" spans="1:5" ht="14">
      <c r="A76" s="585"/>
      <c r="B76" s="1588"/>
      <c r="C76" s="1614"/>
      <c r="D76" s="360"/>
      <c r="E76" s="363"/>
    </row>
    <row r="77" spans="1:5" ht="14.5" thickBot="1">
      <c r="A77" s="608"/>
      <c r="B77" s="1591" t="s">
        <v>852</v>
      </c>
      <c r="C77" s="1622"/>
      <c r="D77" s="1323">
        <f>D73+D75</f>
        <v>0</v>
      </c>
      <c r="E77" s="1323">
        <f>E73+E75</f>
        <v>0</v>
      </c>
    </row>
    <row r="78" spans="1:5" ht="14.5" thickTop="1">
      <c r="A78" s="397"/>
      <c r="B78" s="1623"/>
      <c r="C78" s="1623"/>
      <c r="D78" s="1624"/>
      <c r="E78" s="1624"/>
    </row>
    <row r="79" spans="1:5" ht="14">
      <c r="A79" s="397"/>
      <c r="B79" s="397"/>
      <c r="C79" s="397"/>
      <c r="D79" s="748"/>
      <c r="E79" s="407" t="str">
        <f>+ToC!E96</f>
        <v xml:space="preserve">GENERAL Annual Return </v>
      </c>
    </row>
    <row r="80" spans="1:5" ht="14">
      <c r="A80" s="397"/>
      <c r="B80" s="397"/>
      <c r="C80" s="397"/>
      <c r="D80" s="748"/>
      <c r="E80" s="407" t="s">
        <v>1121</v>
      </c>
    </row>
    <row r="81" hidden="1"/>
    <row r="82" hidden="1"/>
    <row r="83" hidden="1"/>
  </sheetData>
  <sheetProtection password="C3AA" sheet="1" objects="1" scenarios="1"/>
  <customSheetViews>
    <customSheetView guid="{54084986-DBD9-467D-BB87-84DFF604BE53}">
      <selection activeCell="D16" sqref="D16"/>
      <pageMargins left="0.7" right="0.7" top="0.75" bottom="0.75" header="0.3" footer="0.3"/>
      <pageSetup paperSize="5" scale="70" orientation="portrait" r:id="rId1"/>
    </customSheetView>
  </customSheetViews>
  <mergeCells count="3">
    <mergeCell ref="B9:E9"/>
    <mergeCell ref="B11:E11"/>
    <mergeCell ref="A1:E1"/>
  </mergeCells>
  <dataValidations count="1">
    <dataValidation type="decimal" operator="lessThanOrEqual" allowBlank="1" showInputMessage="1" showErrorMessage="1" errorTitle="Numbers Only" error="You can only enter numbers in these cells.To re input a number, press Cancel  or Retry and  delete, and then re enter a valid number_x000a_" sqref="D15:E16 D78:E78 D17:D22 E50:E54 D45:E49 D28:D33 D13:E13 E32 D58:E58 D50:D57 D73:E73 D75:E75 D70:D71 E18 D60:E60 D63:E68 E21 D35:E43 D23:E26 E70">
      <formula1>50000000000</formula1>
    </dataValidation>
  </dataValidations>
  <hyperlinks>
    <hyperlink ref="A1:E1" location="ToC!A1" display="20.20"/>
  </hyperlinks>
  <pageMargins left="0.7" right="0.7" top="0.75" bottom="0.75" header="0.3" footer="0.3"/>
  <pageSetup paperSize="5" scale="65" orientation="portrait" r:id="rId2"/>
  <ignoredErrors>
    <ignoredError sqref="A1"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FF00"/>
  </sheetPr>
  <dimension ref="A1:F108"/>
  <sheetViews>
    <sheetView zoomScaleNormal="100" workbookViewId="0">
      <selection activeCell="A18" sqref="A18:B19"/>
    </sheetView>
  </sheetViews>
  <sheetFormatPr defaultColWidth="0" defaultRowHeight="14" zeroHeight="1"/>
  <cols>
    <col min="1" max="1" width="9.296875" style="613" customWidth="1"/>
    <col min="2" max="2" width="8.796875" style="613" customWidth="1"/>
    <col min="3" max="3" width="77.296875" style="613" bestFit="1" customWidth="1"/>
    <col min="4" max="4" width="9.296875" style="613" customWidth="1"/>
    <col min="5" max="6" width="20.796875" style="613" customWidth="1"/>
    <col min="7" max="16384" width="9.296875" style="394" hidden="1"/>
  </cols>
  <sheetData>
    <row r="1" spans="1:6" ht="13">
      <c r="A1" s="5248" t="s">
        <v>983</v>
      </c>
      <c r="B1" s="5248"/>
      <c r="C1" s="5248"/>
      <c r="D1" s="5248"/>
      <c r="E1" s="5248"/>
      <c r="F1" s="5248"/>
    </row>
    <row r="2" spans="1:6">
      <c r="A2" s="397"/>
      <c r="B2" s="397"/>
      <c r="C2" s="397"/>
      <c r="D2" s="673"/>
      <c r="E2" s="658"/>
      <c r="F2" s="658" t="s">
        <v>873</v>
      </c>
    </row>
    <row r="3" spans="1:6">
      <c r="A3" s="1730" t="str">
        <f>+Cover!A14</f>
        <v>Select Name of Insurer/ Financial Holding Company</v>
      </c>
      <c r="B3" s="1728"/>
      <c r="C3" s="1728"/>
      <c r="D3" s="1325"/>
      <c r="E3" s="1552"/>
      <c r="F3" s="660"/>
    </row>
    <row r="4" spans="1:6" ht="14.5">
      <c r="A4" s="498" t="str">
        <f>+ToC!A3</f>
        <v>Insurer/Financial Holding Company</v>
      </c>
      <c r="B4" s="504"/>
      <c r="C4" s="504"/>
      <c r="D4" s="1326"/>
      <c r="E4" s="1326"/>
      <c r="F4" s="1326"/>
    </row>
    <row r="5" spans="1:6">
      <c r="A5" s="1688"/>
      <c r="B5" s="504"/>
      <c r="C5" s="1684"/>
      <c r="D5" s="1552"/>
      <c r="E5" s="1552"/>
      <c r="F5" s="1552"/>
    </row>
    <row r="6" spans="1:6">
      <c r="A6" s="504" t="str">
        <f>+ToC!A5</f>
        <v>General Insurers Annual Return</v>
      </c>
      <c r="B6" s="504"/>
      <c r="C6" s="504"/>
      <c r="D6" s="1552"/>
      <c r="E6" s="1552"/>
      <c r="F6" s="1552"/>
    </row>
    <row r="7" spans="1:6">
      <c r="A7" s="1688" t="str">
        <f>+ToC!A6</f>
        <v>For Year Ended:</v>
      </c>
      <c r="B7" s="504"/>
      <c r="C7" s="1687"/>
      <c r="D7" s="1552"/>
      <c r="E7" s="626">
        <f>+Cover!A22</f>
        <v>0</v>
      </c>
      <c r="F7" s="397"/>
    </row>
    <row r="8" spans="1:6">
      <c r="A8" s="1687"/>
      <c r="B8" s="1441"/>
      <c r="C8" s="1687"/>
      <c r="D8" s="1552"/>
      <c r="E8" s="1552"/>
      <c r="F8" s="1552"/>
    </row>
    <row r="9" spans="1:6" ht="15" customHeight="1">
      <c r="A9" s="5503" t="s">
        <v>399</v>
      </c>
      <c r="B9" s="5503"/>
      <c r="C9" s="5503"/>
      <c r="D9" s="5503"/>
      <c r="E9" s="5503"/>
      <c r="F9" s="5503"/>
    </row>
    <row r="10" spans="1:6" ht="14.25" customHeight="1">
      <c r="A10" s="5542" t="s">
        <v>2188</v>
      </c>
      <c r="B10" s="5542"/>
      <c r="C10" s="5542"/>
      <c r="D10" s="5542"/>
      <c r="E10" s="5542"/>
      <c r="F10" s="5542"/>
    </row>
    <row r="11" spans="1:6">
      <c r="A11" s="5542" t="s">
        <v>2189</v>
      </c>
      <c r="B11" s="5542"/>
      <c r="C11" s="5542"/>
      <c r="D11" s="5542"/>
      <c r="E11" s="5542"/>
      <c r="F11" s="5542"/>
    </row>
    <row r="12" spans="1:6" ht="14.5" thickBot="1">
      <c r="A12" s="699"/>
      <c r="B12" s="699"/>
      <c r="C12" s="699"/>
      <c r="D12" s="665"/>
      <c r="E12" s="665"/>
      <c r="F12" s="665"/>
    </row>
    <row r="13" spans="1:6" ht="18.75" customHeight="1" thickTop="1">
      <c r="A13" s="5551" t="s">
        <v>465</v>
      </c>
      <c r="B13" s="5552"/>
      <c r="C13" s="5553"/>
      <c r="D13" s="251"/>
      <c r="E13" s="5554" t="s">
        <v>250</v>
      </c>
      <c r="F13" s="5555"/>
    </row>
    <row r="14" spans="1:6">
      <c r="A14" s="1669"/>
      <c r="B14" s="1670"/>
      <c r="C14" s="1396"/>
      <c r="D14" s="632"/>
      <c r="E14" s="1671">
        <f>YEAR($E$7)</f>
        <v>1900</v>
      </c>
      <c r="F14" s="1672">
        <f>E14-1</f>
        <v>1899</v>
      </c>
    </row>
    <row r="15" spans="1:6">
      <c r="A15" s="1673"/>
      <c r="B15" s="691"/>
      <c r="C15" s="1674"/>
      <c r="D15" s="37" t="s">
        <v>10</v>
      </c>
      <c r="E15" s="902" t="s">
        <v>349</v>
      </c>
      <c r="F15" s="903" t="s">
        <v>349</v>
      </c>
    </row>
    <row r="16" spans="1:6">
      <c r="A16" s="3277" t="s">
        <v>1580</v>
      </c>
      <c r="B16" s="3278"/>
      <c r="C16" s="3279"/>
      <c r="D16" s="3258"/>
      <c r="E16" s="3276">
        <f>+'20.20'!D73</f>
        <v>0</v>
      </c>
      <c r="F16" s="3276">
        <f>+'20.20'!E73</f>
        <v>0</v>
      </c>
    </row>
    <row r="17" spans="1:6">
      <c r="A17" s="1333" t="s">
        <v>466</v>
      </c>
      <c r="B17" s="699"/>
      <c r="C17" s="699"/>
      <c r="D17" s="3230"/>
      <c r="E17" s="3382"/>
      <c r="F17" s="3383"/>
    </row>
    <row r="18" spans="1:6">
      <c r="A18" s="3335" t="s">
        <v>467</v>
      </c>
      <c r="B18" s="402"/>
      <c r="C18" s="699"/>
      <c r="D18" s="3259"/>
      <c r="E18" s="3384"/>
      <c r="F18" s="3385"/>
    </row>
    <row r="19" spans="1:6">
      <c r="A19" s="1334"/>
      <c r="B19" s="1335" t="s">
        <v>468</v>
      </c>
      <c r="C19" s="1824"/>
      <c r="D19" s="3260"/>
      <c r="E19" s="3386"/>
      <c r="F19" s="3379"/>
    </row>
    <row r="20" spans="1:6">
      <c r="A20" s="1336"/>
      <c r="B20" s="1337" t="s">
        <v>469</v>
      </c>
      <c r="C20" s="2877"/>
      <c r="D20" s="3261"/>
      <c r="E20" s="2853"/>
      <c r="F20" s="455"/>
    </row>
    <row r="21" spans="1:6">
      <c r="A21" s="1336"/>
      <c r="B21" s="1338"/>
      <c r="C21" s="3266" t="s">
        <v>470</v>
      </c>
      <c r="D21" s="3261"/>
      <c r="E21" s="2853"/>
      <c r="F21" s="455"/>
    </row>
    <row r="22" spans="1:6">
      <c r="A22" s="1339"/>
      <c r="B22" s="1340"/>
      <c r="C22" s="3267" t="s">
        <v>471</v>
      </c>
      <c r="D22" s="3260"/>
      <c r="E22" s="3273"/>
      <c r="F22" s="456"/>
    </row>
    <row r="23" spans="1:6">
      <c r="A23" s="1341"/>
      <c r="B23" s="680"/>
      <c r="C23" s="681" t="s">
        <v>1047</v>
      </c>
      <c r="D23" s="3261"/>
      <c r="E23" s="2853"/>
      <c r="F23" s="455"/>
    </row>
    <row r="24" spans="1:6">
      <c r="A24" s="1355"/>
      <c r="B24" s="2845" t="s">
        <v>2190</v>
      </c>
      <c r="C24" s="2866"/>
      <c r="D24" s="3262"/>
      <c r="E24" s="2847"/>
      <c r="F24" s="2848"/>
    </row>
    <row r="25" spans="1:6">
      <c r="A25" s="2452"/>
      <c r="B25" s="2854" t="s">
        <v>1597</v>
      </c>
      <c r="C25" s="3268"/>
      <c r="D25" s="3262"/>
      <c r="E25" s="2843"/>
      <c r="F25" s="2844"/>
    </row>
    <row r="26" spans="1:6" ht="25.5" customHeight="1">
      <c r="A26" s="2452"/>
      <c r="B26" s="5561" t="s">
        <v>1598</v>
      </c>
      <c r="C26" s="5562"/>
      <c r="D26" s="3262"/>
      <c r="E26" s="2843"/>
      <c r="F26" s="2844"/>
    </row>
    <row r="27" spans="1:6" ht="15" customHeight="1">
      <c r="A27" s="2452"/>
      <c r="B27" s="3254" t="s">
        <v>1599</v>
      </c>
      <c r="C27" s="3269"/>
      <c r="D27" s="3262"/>
      <c r="E27" s="2843"/>
      <c r="F27" s="2844"/>
    </row>
    <row r="28" spans="1:6" ht="15" customHeight="1">
      <c r="A28" s="2452"/>
      <c r="B28" s="682" t="s">
        <v>2190</v>
      </c>
      <c r="C28" s="3269"/>
      <c r="D28" s="3262"/>
      <c r="E28" s="2843"/>
      <c r="F28" s="2844"/>
    </row>
    <row r="29" spans="1:6" ht="15" customHeight="1">
      <c r="A29" s="1342" t="s">
        <v>472</v>
      </c>
      <c r="B29" s="722"/>
      <c r="C29" s="402"/>
      <c r="D29" s="3261"/>
      <c r="E29" s="2849"/>
      <c r="F29" s="2850"/>
    </row>
    <row r="30" spans="1:6">
      <c r="A30" s="1343"/>
      <c r="B30" s="683" t="s">
        <v>473</v>
      </c>
      <c r="C30" s="3270"/>
      <c r="D30" s="3261"/>
      <c r="E30" s="2853"/>
      <c r="F30" s="455"/>
    </row>
    <row r="31" spans="1:6">
      <c r="A31" s="1344"/>
      <c r="B31" s="682" t="s">
        <v>2190</v>
      </c>
      <c r="C31" s="3271"/>
      <c r="D31" s="3262"/>
      <c r="E31" s="2843"/>
      <c r="F31" s="457"/>
    </row>
    <row r="32" spans="1:6">
      <c r="A32" s="1342" t="s">
        <v>474</v>
      </c>
      <c r="B32" s="722"/>
      <c r="C32" s="402"/>
      <c r="D32" s="3261"/>
      <c r="E32" s="2853"/>
      <c r="F32" s="455"/>
    </row>
    <row r="33" spans="1:6">
      <c r="A33" s="1343"/>
      <c r="B33" s="683" t="s">
        <v>473</v>
      </c>
      <c r="C33" s="3270"/>
      <c r="D33" s="3261"/>
      <c r="E33" s="2853"/>
      <c r="F33" s="455"/>
    </row>
    <row r="34" spans="1:6">
      <c r="A34" s="1344"/>
      <c r="B34" s="684" t="s">
        <v>475</v>
      </c>
      <c r="C34" s="3272"/>
      <c r="D34" s="3261"/>
      <c r="E34" s="2853"/>
      <c r="F34" s="455"/>
    </row>
    <row r="35" spans="1:6" ht="29.25" customHeight="1">
      <c r="A35" s="5563" t="s">
        <v>1600</v>
      </c>
      <c r="B35" s="5564"/>
      <c r="C35" s="5564"/>
      <c r="D35" s="2881"/>
      <c r="E35" s="3255"/>
      <c r="F35" s="3256"/>
    </row>
    <row r="36" spans="1:6">
      <c r="A36" s="3336" t="s">
        <v>929</v>
      </c>
      <c r="B36" s="3337"/>
      <c r="C36" s="3338"/>
      <c r="D36" s="3224"/>
      <c r="E36" s="3380">
        <f>SUM(E37:E39)</f>
        <v>0</v>
      </c>
      <c r="F36" s="3380">
        <f>SUM(F37:F39)</f>
        <v>0</v>
      </c>
    </row>
    <row r="37" spans="1:6">
      <c r="A37" s="3257"/>
      <c r="B37" s="5565"/>
      <c r="C37" s="5566"/>
      <c r="D37" s="3219"/>
      <c r="E37" s="3314"/>
      <c r="F37" s="3313"/>
    </row>
    <row r="38" spans="1:6">
      <c r="A38" s="3257"/>
      <c r="B38" s="5565"/>
      <c r="C38" s="5566"/>
      <c r="D38" s="3263"/>
      <c r="E38" s="3314"/>
      <c r="F38" s="3312"/>
    </row>
    <row r="39" spans="1:6">
      <c r="A39" s="3257"/>
      <c r="B39" s="5565"/>
      <c r="C39" s="5566"/>
      <c r="D39" s="3339"/>
      <c r="E39" s="3314"/>
      <c r="F39" s="3312"/>
    </row>
    <row r="40" spans="1:6">
      <c r="A40" s="3342" t="s">
        <v>476</v>
      </c>
      <c r="B40" s="3113"/>
      <c r="C40" s="3343"/>
      <c r="D40" s="3224"/>
      <c r="E40" s="3344">
        <f>SUM(E20:E36)</f>
        <v>0</v>
      </c>
      <c r="F40" s="3344">
        <f>SUM(F20:F36)</f>
        <v>0</v>
      </c>
    </row>
    <row r="41" spans="1:6" ht="15" customHeight="1">
      <c r="A41" s="3340" t="s">
        <v>477</v>
      </c>
      <c r="B41" s="574"/>
      <c r="C41" s="3341"/>
      <c r="D41" s="3219"/>
      <c r="E41" s="3387"/>
      <c r="F41" s="3388"/>
    </row>
    <row r="42" spans="1:6">
      <c r="A42" s="1346" t="s">
        <v>478</v>
      </c>
      <c r="B42" s="1016"/>
      <c r="C42" s="2876"/>
      <c r="D42" s="3263"/>
      <c r="E42" s="3389"/>
      <c r="F42" s="3390"/>
    </row>
    <row r="43" spans="1:6">
      <c r="A43" s="1346"/>
      <c r="B43" s="5556" t="s">
        <v>469</v>
      </c>
      <c r="C43" s="5557"/>
      <c r="D43" s="3263"/>
      <c r="E43" s="3274"/>
      <c r="F43" s="2858"/>
    </row>
    <row r="44" spans="1:6">
      <c r="A44" s="1347"/>
      <c r="B44" s="1348"/>
      <c r="C44" s="2885" t="s">
        <v>479</v>
      </c>
      <c r="D44" s="3263"/>
      <c r="E44" s="3274"/>
      <c r="F44" s="2858"/>
    </row>
    <row r="45" spans="1:6">
      <c r="A45" s="1349" t="s">
        <v>1528</v>
      </c>
      <c r="B45" s="711"/>
      <c r="C45" s="1824"/>
      <c r="D45" s="3263"/>
      <c r="E45" s="3274"/>
      <c r="F45" s="2858"/>
    </row>
    <row r="46" spans="1:6">
      <c r="A46" s="5558" t="s">
        <v>481</v>
      </c>
      <c r="B46" s="5559"/>
      <c r="C46" s="5560"/>
      <c r="D46" s="3263"/>
      <c r="E46" s="3274"/>
      <c r="F46" s="2858"/>
    </row>
    <row r="47" spans="1:6">
      <c r="A47" s="3345" t="s">
        <v>482</v>
      </c>
      <c r="B47" s="3346"/>
      <c r="C47" s="1827"/>
      <c r="D47" s="3339"/>
      <c r="E47" s="3275"/>
      <c r="F47" s="2859"/>
    </row>
    <row r="48" spans="1:6" ht="15" customHeight="1">
      <c r="A48" s="3342" t="s">
        <v>929</v>
      </c>
      <c r="B48" s="3210"/>
      <c r="C48" s="3113"/>
      <c r="D48" s="3224"/>
      <c r="E48" s="3391">
        <f>SUM(E49:E51)</f>
        <v>0</v>
      </c>
      <c r="F48" s="3391">
        <f>SUM(F49:F51)</f>
        <v>0</v>
      </c>
    </row>
    <row r="49" spans="1:6">
      <c r="A49" s="3347"/>
      <c r="B49" s="5549"/>
      <c r="C49" s="5550"/>
      <c r="D49" s="3219"/>
      <c r="E49" s="3348"/>
      <c r="F49" s="3349"/>
    </row>
    <row r="50" spans="1:6" s="3350" customFormat="1">
      <c r="A50" s="1389"/>
      <c r="B50" s="5545"/>
      <c r="C50" s="5546"/>
      <c r="D50" s="3263"/>
      <c r="E50" s="3275"/>
      <c r="F50" s="2859"/>
    </row>
    <row r="51" spans="1:6">
      <c r="A51" s="1390"/>
      <c r="B51" s="5543"/>
      <c r="C51" s="5544"/>
      <c r="D51" s="2798"/>
      <c r="E51" s="3275"/>
      <c r="F51" s="2859"/>
    </row>
    <row r="52" spans="1:6">
      <c r="A52" s="1350" t="s">
        <v>483</v>
      </c>
      <c r="B52" s="1017"/>
      <c r="C52" s="1351"/>
      <c r="D52" s="3219"/>
      <c r="E52" s="3351">
        <f>SUM(E43:E48)</f>
        <v>0</v>
      </c>
      <c r="F52" s="3351">
        <f>SUM(F43:F48)</f>
        <v>0</v>
      </c>
    </row>
    <row r="53" spans="1:6">
      <c r="A53" s="1673"/>
      <c r="B53" s="691"/>
      <c r="C53" s="1674"/>
      <c r="D53" s="3264"/>
      <c r="E53" s="1675"/>
      <c r="F53" s="1676"/>
    </row>
    <row r="54" spans="1:6">
      <c r="A54" s="1352" t="s">
        <v>884</v>
      </c>
      <c r="B54" s="1353"/>
      <c r="C54" s="1345"/>
      <c r="D54" s="3263"/>
      <c r="E54" s="1321">
        <f>E40+E52</f>
        <v>0</v>
      </c>
      <c r="F54" s="1677">
        <f>F40+F52</f>
        <v>0</v>
      </c>
    </row>
    <row r="55" spans="1:6">
      <c r="A55" s="1673"/>
      <c r="B55" s="691"/>
      <c r="C55" s="1674"/>
      <c r="D55" s="3264"/>
      <c r="E55" s="1675"/>
      <c r="F55" s="1678"/>
    </row>
    <row r="56" spans="1:6">
      <c r="A56" s="1354" t="s">
        <v>885</v>
      </c>
      <c r="B56" s="1353"/>
      <c r="C56" s="1345"/>
      <c r="D56" s="3264"/>
      <c r="E56" s="1321">
        <f>+E16+E54</f>
        <v>0</v>
      </c>
      <c r="F56" s="1677">
        <f>+F16+F54</f>
        <v>0</v>
      </c>
    </row>
    <row r="57" spans="1:6" ht="15" customHeight="1">
      <c r="A57" s="1355" t="s">
        <v>882</v>
      </c>
      <c r="B57" s="402"/>
      <c r="C57" s="403"/>
      <c r="D57" s="1632"/>
      <c r="E57" s="3352"/>
      <c r="F57" s="3353"/>
    </row>
    <row r="58" spans="1:6">
      <c r="A58" s="1364"/>
      <c r="B58" s="1679"/>
      <c r="C58" s="1680"/>
      <c r="D58" s="3264"/>
      <c r="E58" s="1681"/>
      <c r="F58" s="1676"/>
    </row>
    <row r="59" spans="1:6">
      <c r="A59" s="1356" t="s">
        <v>921</v>
      </c>
      <c r="B59" s="684"/>
      <c r="C59" s="1357"/>
      <c r="D59" s="3265"/>
      <c r="E59" s="1675"/>
      <c r="F59" s="1678"/>
    </row>
    <row r="60" spans="1:6" ht="14.5" thickBot="1">
      <c r="A60" s="1358" t="s">
        <v>883</v>
      </c>
      <c r="B60" s="694"/>
      <c r="C60" s="1359"/>
      <c r="D60" s="453"/>
      <c r="E60" s="1682">
        <f>E56+E57</f>
        <v>0</v>
      </c>
      <c r="F60" s="1682">
        <f>F56+F57</f>
        <v>0</v>
      </c>
    </row>
    <row r="61" spans="1:6" ht="14.5" thickTop="1">
      <c r="A61" s="696"/>
      <c r="B61" s="688"/>
      <c r="C61" s="688"/>
      <c r="D61" s="697"/>
      <c r="E61" s="698"/>
      <c r="F61" s="698"/>
    </row>
    <row r="62" spans="1:6">
      <c r="A62" s="696"/>
      <c r="B62" s="688"/>
      <c r="C62" s="688"/>
      <c r="D62" s="697"/>
      <c r="E62" s="698"/>
      <c r="F62" s="698"/>
    </row>
    <row r="63" spans="1:6" ht="14.5" thickBot="1">
      <c r="A63" s="699"/>
      <c r="B63" s="700"/>
      <c r="C63" s="700"/>
      <c r="D63" s="701"/>
      <c r="E63" s="1360"/>
      <c r="F63" s="1360"/>
    </row>
    <row r="64" spans="1:6" ht="18.75" customHeight="1" thickTop="1">
      <c r="A64" s="1361"/>
      <c r="B64" s="1362"/>
      <c r="C64" s="1362"/>
      <c r="D64" s="668"/>
      <c r="E64" s="5547" t="s">
        <v>250</v>
      </c>
      <c r="F64" s="5548"/>
    </row>
    <row r="65" spans="1:6">
      <c r="A65" s="1363"/>
      <c r="B65" s="1551"/>
      <c r="C65" s="1551"/>
      <c r="D65" s="630"/>
      <c r="E65" s="4894">
        <f>YEAR($E$7)</f>
        <v>1900</v>
      </c>
      <c r="F65" s="4895">
        <f>E65-1</f>
        <v>1899</v>
      </c>
    </row>
    <row r="66" spans="1:6">
      <c r="A66" s="1364"/>
      <c r="B66" s="1365"/>
      <c r="C66" s="1366"/>
      <c r="D66" s="61" t="s">
        <v>10</v>
      </c>
      <c r="E66" s="1367" t="s">
        <v>349</v>
      </c>
      <c r="F66" s="1368" t="s">
        <v>349</v>
      </c>
    </row>
    <row r="67" spans="1:6">
      <c r="A67" s="2602"/>
      <c r="B67" s="2603"/>
      <c r="C67" s="2603"/>
      <c r="D67" s="2604"/>
      <c r="E67" s="2605"/>
      <c r="F67" s="2606"/>
    </row>
    <row r="68" spans="1:6">
      <c r="A68" s="1369" t="s">
        <v>484</v>
      </c>
      <c r="B68" s="700"/>
      <c r="C68" s="700"/>
      <c r="D68" s="459"/>
      <c r="E68" s="3374"/>
      <c r="F68" s="3375"/>
    </row>
    <row r="69" spans="1:6">
      <c r="A69" s="2599"/>
      <c r="B69" s="2600" t="s">
        <v>467</v>
      </c>
      <c r="C69" s="2601"/>
      <c r="D69" s="459"/>
      <c r="E69" s="3376"/>
      <c r="F69" s="3377"/>
    </row>
    <row r="70" spans="1:6">
      <c r="A70" s="1370"/>
      <c r="B70" s="714"/>
      <c r="C70" s="715" t="s">
        <v>468</v>
      </c>
      <c r="D70" s="460"/>
      <c r="E70" s="3378"/>
      <c r="F70" s="3379"/>
    </row>
    <row r="71" spans="1:6">
      <c r="A71" s="1371"/>
      <c r="B71" s="717"/>
      <c r="C71" s="718" t="s">
        <v>485</v>
      </c>
      <c r="D71" s="461"/>
      <c r="E71" s="470">
        <v>0</v>
      </c>
      <c r="F71" s="471">
        <v>0</v>
      </c>
    </row>
    <row r="72" spans="1:6">
      <c r="A72" s="1371"/>
      <c r="B72" s="717"/>
      <c r="C72" s="718" t="s">
        <v>486</v>
      </c>
      <c r="D72" s="461"/>
      <c r="E72" s="470">
        <v>0</v>
      </c>
      <c r="F72" s="471">
        <v>0</v>
      </c>
    </row>
    <row r="73" spans="1:6" ht="15" customHeight="1">
      <c r="A73" s="1371"/>
      <c r="B73" s="717"/>
      <c r="C73" s="718" t="s">
        <v>487</v>
      </c>
      <c r="D73" s="461"/>
      <c r="E73" s="470">
        <v>0</v>
      </c>
      <c r="F73" s="471">
        <v>0</v>
      </c>
    </row>
    <row r="74" spans="1:6">
      <c r="A74" s="1371"/>
      <c r="B74" s="717"/>
      <c r="C74" s="720" t="s">
        <v>488</v>
      </c>
      <c r="D74" s="462"/>
      <c r="E74" s="468">
        <v>0</v>
      </c>
      <c r="F74" s="469">
        <v>0</v>
      </c>
    </row>
    <row r="75" spans="1:6">
      <c r="A75" s="1371"/>
      <c r="B75" s="717"/>
      <c r="C75" s="720" t="s">
        <v>489</v>
      </c>
      <c r="D75" s="462"/>
      <c r="E75" s="468">
        <v>0</v>
      </c>
      <c r="F75" s="469">
        <v>0</v>
      </c>
    </row>
    <row r="76" spans="1:6" ht="34.5" customHeight="1">
      <c r="A76" s="2862"/>
      <c r="B76" s="740"/>
      <c r="C76" s="3355" t="s">
        <v>1601</v>
      </c>
      <c r="D76" s="3356"/>
      <c r="E76" s="2863"/>
      <c r="F76" s="2864"/>
    </row>
    <row r="77" spans="1:6">
      <c r="A77" s="3358"/>
      <c r="B77" s="3210"/>
      <c r="C77" s="3359" t="s">
        <v>929</v>
      </c>
      <c r="D77" s="3224"/>
      <c r="E77" s="3380">
        <f>SUM(E78:E80)</f>
        <v>0</v>
      </c>
      <c r="F77" s="3380">
        <f>SUM(F78:F80)</f>
        <v>0</v>
      </c>
    </row>
    <row r="78" spans="1:6">
      <c r="A78" s="1377"/>
      <c r="B78" s="3206"/>
      <c r="C78" s="3207"/>
      <c r="D78" s="2775"/>
      <c r="E78" s="3357"/>
      <c r="F78" s="3349"/>
    </row>
    <row r="79" spans="1:6">
      <c r="A79" s="1372"/>
      <c r="B79" s="1338"/>
      <c r="C79" s="756"/>
      <c r="D79" s="447"/>
      <c r="E79" s="454"/>
      <c r="F79" s="2858"/>
    </row>
    <row r="80" spans="1:6">
      <c r="A80" s="1373"/>
      <c r="B80" s="1374"/>
      <c r="C80" s="757"/>
      <c r="D80" s="447"/>
      <c r="E80" s="466"/>
      <c r="F80" s="467"/>
    </row>
    <row r="81" spans="1:6">
      <c r="A81" s="1375"/>
      <c r="B81" s="1376" t="s">
        <v>476</v>
      </c>
      <c r="C81" s="1353"/>
      <c r="D81" s="449"/>
      <c r="E81" s="3360">
        <f>SUM(E71:E77)</f>
        <v>0</v>
      </c>
      <c r="F81" s="3361">
        <f>SUM(F71:F77)</f>
        <v>0</v>
      </c>
    </row>
    <row r="82" spans="1:6">
      <c r="A82" s="1377"/>
      <c r="B82" s="1378" t="s">
        <v>477</v>
      </c>
      <c r="C82" s="688"/>
      <c r="D82" s="448"/>
      <c r="E82" s="3370"/>
      <c r="F82" s="3371"/>
    </row>
    <row r="83" spans="1:6">
      <c r="A83" s="1372"/>
      <c r="B83" s="711"/>
      <c r="C83" s="1379" t="s">
        <v>478</v>
      </c>
      <c r="D83" s="463"/>
      <c r="E83" s="3372"/>
      <c r="F83" s="3373"/>
    </row>
    <row r="84" spans="1:6" ht="15" customHeight="1">
      <c r="A84" s="1372"/>
      <c r="B84" s="711"/>
      <c r="C84" s="689" t="s">
        <v>479</v>
      </c>
      <c r="D84" s="464"/>
      <c r="E84" s="454"/>
      <c r="F84" s="458"/>
    </row>
    <row r="85" spans="1:6" ht="15" customHeight="1">
      <c r="A85" s="1372"/>
      <c r="B85" s="2600"/>
      <c r="C85" s="690" t="s">
        <v>480</v>
      </c>
      <c r="D85" s="464"/>
      <c r="E85" s="2860"/>
      <c r="F85" s="2865"/>
    </row>
    <row r="86" spans="1:6" ht="36" customHeight="1">
      <c r="A86" s="1372"/>
      <c r="B86" s="2600"/>
      <c r="C86" s="1380" t="s">
        <v>490</v>
      </c>
      <c r="D86" s="464"/>
      <c r="E86" s="2860"/>
      <c r="F86" s="2865"/>
    </row>
    <row r="87" spans="1:6">
      <c r="A87" s="3362"/>
      <c r="B87" s="3363"/>
      <c r="C87" s="3194" t="s">
        <v>482</v>
      </c>
      <c r="D87" s="3364"/>
      <c r="E87" s="3365"/>
      <c r="F87" s="3354"/>
    </row>
    <row r="88" spans="1:6">
      <c r="A88" s="3368"/>
      <c r="B88" s="3217"/>
      <c r="C88" s="3359" t="s">
        <v>929</v>
      </c>
      <c r="D88" s="3369"/>
      <c r="E88" s="3381">
        <f>SUM(E89:E91)</f>
        <v>0</v>
      </c>
      <c r="F88" s="3381">
        <f>SUM(F89:F91)</f>
        <v>0</v>
      </c>
    </row>
    <row r="89" spans="1:6">
      <c r="A89" s="1332"/>
      <c r="B89" s="699"/>
      <c r="C89" s="949"/>
      <c r="D89" s="3215"/>
      <c r="E89" s="3366"/>
      <c r="F89" s="3367"/>
    </row>
    <row r="90" spans="1:6">
      <c r="A90" s="1381"/>
      <c r="B90" s="1382"/>
      <c r="C90" s="950"/>
      <c r="D90" s="951"/>
      <c r="E90" s="3315"/>
      <c r="F90" s="3316"/>
    </row>
    <row r="91" spans="1:6">
      <c r="A91" s="1381"/>
      <c r="B91" s="1382"/>
      <c r="C91" s="952"/>
      <c r="D91" s="953"/>
      <c r="E91" s="3317"/>
      <c r="F91" s="3318"/>
    </row>
    <row r="92" spans="1:6">
      <c r="A92" s="1375"/>
      <c r="B92" s="1376" t="s">
        <v>483</v>
      </c>
      <c r="C92" s="1353"/>
      <c r="D92" s="449"/>
      <c r="E92" s="3360">
        <f>SUM(E84:E88)</f>
        <v>0</v>
      </c>
      <c r="F92" s="3360">
        <f>SUM(F84:F88)</f>
        <v>0</v>
      </c>
    </row>
    <row r="93" spans="1:6" ht="14.5" thickBot="1">
      <c r="A93" s="1383"/>
      <c r="B93" s="1384"/>
      <c r="C93" s="694"/>
      <c r="D93" s="453"/>
      <c r="E93" s="1385"/>
      <c r="F93" s="1386"/>
    </row>
    <row r="94" spans="1:6" ht="15" thickTop="1" thickBot="1">
      <c r="A94" s="1387" t="s">
        <v>491</v>
      </c>
      <c r="B94" s="1388"/>
      <c r="C94" s="1388"/>
      <c r="D94" s="465"/>
      <c r="E94" s="1683">
        <f>E81+E92</f>
        <v>0</v>
      </c>
      <c r="F94" s="1683">
        <f>F81+F92</f>
        <v>0</v>
      </c>
    </row>
    <row r="95" spans="1:6" ht="14.5" thickTop="1">
      <c r="A95" s="397"/>
      <c r="B95" s="397"/>
      <c r="C95" s="397"/>
      <c r="D95" s="397"/>
      <c r="E95" s="397"/>
      <c r="F95" s="397"/>
    </row>
    <row r="96" spans="1:6">
      <c r="A96" s="397"/>
      <c r="B96" s="397"/>
      <c r="C96" s="397"/>
      <c r="D96" s="397"/>
      <c r="E96" s="397"/>
      <c r="F96" s="407" t="str">
        <f>+ToC!E96</f>
        <v xml:space="preserve">GENERAL Annual Return </v>
      </c>
    </row>
    <row r="97" spans="1:6">
      <c r="A97" s="397"/>
      <c r="B97" s="397"/>
      <c r="C97" s="397"/>
      <c r="D97" s="397"/>
      <c r="E97" s="397"/>
      <c r="F97" s="407" t="s">
        <v>1203</v>
      </c>
    </row>
    <row r="98" spans="1:6">
      <c r="A98" s="397"/>
      <c r="B98" s="397"/>
      <c r="C98" s="397"/>
      <c r="D98" s="397"/>
      <c r="E98" s="397"/>
      <c r="F98" s="397"/>
    </row>
    <row r="99" spans="1:6" hidden="1"/>
    <row r="100" spans="1:6" hidden="1"/>
    <row r="101" spans="1:6" hidden="1"/>
    <row r="102" spans="1:6" hidden="1"/>
    <row r="103" spans="1:6" hidden="1"/>
    <row r="104" spans="1:6" hidden="1"/>
    <row r="105" spans="1:6" hidden="1"/>
    <row r="106" spans="1:6" hidden="1"/>
    <row r="107" spans="1:6" hidden="1"/>
    <row r="108" spans="1:6" hidden="1"/>
  </sheetData>
  <sheetProtection password="C3AA" sheet="1" objects="1" scenarios="1"/>
  <customSheetViews>
    <customSheetView guid="{54084986-DBD9-467D-BB87-84DFF604BE53}" topLeftCell="A5">
      <selection activeCell="F91" sqref="F91"/>
      <pageMargins left="0.25" right="0" top="0.45" bottom="0.45" header="0.3" footer="0.3"/>
      <pageSetup paperSize="5" scale="65" orientation="portrait" r:id="rId1"/>
    </customSheetView>
  </customSheetViews>
  <mergeCells count="17">
    <mergeCell ref="A1:F1"/>
    <mergeCell ref="A13:C13"/>
    <mergeCell ref="E13:F13"/>
    <mergeCell ref="B43:C43"/>
    <mergeCell ref="A46:C46"/>
    <mergeCell ref="B26:C26"/>
    <mergeCell ref="A35:C35"/>
    <mergeCell ref="B37:C37"/>
    <mergeCell ref="B38:C38"/>
    <mergeCell ref="B39:C39"/>
    <mergeCell ref="A9:F9"/>
    <mergeCell ref="A10:F10"/>
    <mergeCell ref="A11:F11"/>
    <mergeCell ref="B51:C51"/>
    <mergeCell ref="B50:C50"/>
    <mergeCell ref="E64:F64"/>
    <mergeCell ref="B49:C49"/>
  </mergeCells>
  <dataValidations count="2">
    <dataValidation type="decimal" operator="lessThanOrEqual" allowBlank="1" showInputMessage="1" showErrorMessage="1" errorTitle="Numbers Only" error="You can only enter numbers in these cells.To re input a number, press Cancel  or Retry and  delete, and then re enter a valid number_x000a_" sqref="E56:F57 E94:F94 E54:F54 E60:F62">
      <formula1>50000000000</formula1>
    </dataValidation>
    <dataValidation type="decimal" operator="lessThanOrEqual" allowBlank="1" showInputMessage="1" showErrorMessage="1" errorTitle="Numbers only" error="you can only enter whole numbers" sqref="E81:F81 E52:F52 E40:F40 E92:F92">
      <formula1>50000000000</formula1>
    </dataValidation>
  </dataValidations>
  <hyperlinks>
    <hyperlink ref="A1:F1" location="ToC!A1" display="20.22"/>
  </hyperlinks>
  <pageMargins left="0.5" right="0" top="0.45" bottom="0.45" header="0.3" footer="0.3"/>
  <pageSetup paperSize="5" scale="62"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FF00"/>
  </sheetPr>
  <dimension ref="A1:R64"/>
  <sheetViews>
    <sheetView zoomScale="75" zoomScaleNormal="75" workbookViewId="0">
      <selection activeCell="A18" sqref="A18:B19"/>
    </sheetView>
  </sheetViews>
  <sheetFormatPr defaultColWidth="0" defaultRowHeight="12.5" zeroHeight="1"/>
  <cols>
    <col min="1" max="1" width="7.296875" style="3910" customWidth="1"/>
    <col min="2" max="2" width="44.19921875" style="3910" customWidth="1"/>
    <col min="3" max="3" width="8.796875" style="3910" customWidth="1"/>
    <col min="4" max="18" width="20.796875" style="3910" customWidth="1"/>
    <col min="19" max="16384" width="9.296875" style="3910" hidden="1"/>
  </cols>
  <sheetData>
    <row r="1" spans="1:18" ht="13">
      <c r="A1" s="5248" t="s">
        <v>1204</v>
      </c>
      <c r="B1" s="5249"/>
      <c r="C1" s="5249"/>
      <c r="D1" s="5249"/>
      <c r="E1" s="5249"/>
      <c r="F1" s="5249"/>
      <c r="G1" s="5249"/>
      <c r="H1" s="5249"/>
      <c r="I1" s="5249"/>
      <c r="J1" s="5249"/>
      <c r="K1" s="5249"/>
      <c r="L1" s="5249"/>
      <c r="M1" s="5249"/>
      <c r="N1" s="5249"/>
      <c r="O1" s="5249"/>
      <c r="P1" s="5249"/>
      <c r="Q1" s="5249"/>
      <c r="R1" s="5249"/>
    </row>
    <row r="2" spans="1:18" ht="15.5">
      <c r="A2" s="395"/>
      <c r="B2" s="397"/>
      <c r="C2" s="395"/>
      <c r="D2" s="1148"/>
      <c r="E2" s="395"/>
      <c r="F2" s="395"/>
      <c r="G2" s="395"/>
      <c r="H2" s="395"/>
      <c r="I2" s="395"/>
      <c r="J2" s="395"/>
      <c r="K2" s="395"/>
      <c r="L2" s="395"/>
      <c r="M2" s="395"/>
      <c r="N2" s="395"/>
      <c r="O2" s="395"/>
      <c r="P2" s="395"/>
      <c r="Q2" s="497" t="s">
        <v>2191</v>
      </c>
      <c r="R2" s="395"/>
    </row>
    <row r="3" spans="1:18" ht="14">
      <c r="A3" s="1730" t="str">
        <f>+Cover!A14</f>
        <v>Select Name of Insurer/ Financial Holding Company</v>
      </c>
      <c r="B3" s="1728"/>
      <c r="C3" s="1728"/>
      <c r="D3" s="1700"/>
      <c r="E3" s="660"/>
      <c r="F3" s="397"/>
      <c r="G3" s="397"/>
      <c r="H3" s="397"/>
      <c r="I3" s="397"/>
      <c r="J3" s="397"/>
      <c r="K3" s="397"/>
      <c r="L3" s="397"/>
      <c r="M3" s="397"/>
      <c r="N3" s="397"/>
      <c r="O3" s="397"/>
      <c r="P3" s="397"/>
      <c r="Q3" s="397"/>
      <c r="R3" s="397"/>
    </row>
    <row r="4" spans="1:18" ht="14.5">
      <c r="A4" s="498" t="str">
        <f>+ToC!A3</f>
        <v>Insurer/Financial Holding Company</v>
      </c>
      <c r="B4" s="499"/>
      <c r="C4" s="397"/>
      <c r="D4" s="1326"/>
      <c r="E4" s="1326"/>
      <c r="F4" s="397"/>
      <c r="G4" s="397"/>
      <c r="H4" s="397"/>
      <c r="I4" s="397"/>
      <c r="J4" s="397"/>
      <c r="K4" s="397"/>
      <c r="L4" s="397"/>
      <c r="M4" s="397"/>
      <c r="N4" s="397"/>
      <c r="O4" s="397"/>
      <c r="P4" s="397"/>
      <c r="Q4" s="397"/>
      <c r="R4" s="397"/>
    </row>
    <row r="5" spans="1:18" ht="14">
      <c r="A5" s="178"/>
      <c r="B5" s="499"/>
      <c r="C5" s="576"/>
      <c r="D5" s="1700"/>
      <c r="E5" s="1700"/>
      <c r="F5" s="612"/>
      <c r="G5" s="397"/>
      <c r="H5" s="612"/>
      <c r="I5" s="397"/>
      <c r="J5" s="397"/>
      <c r="K5" s="397"/>
      <c r="L5" s="397"/>
      <c r="M5" s="397"/>
      <c r="N5" s="397"/>
      <c r="O5" s="397"/>
      <c r="P5" s="397"/>
      <c r="Q5" s="397"/>
      <c r="R5" s="397"/>
    </row>
    <row r="6" spans="1:18" ht="14">
      <c r="A6" s="504" t="str">
        <f>+ToC!A5</f>
        <v>General Insurers Annual Return</v>
      </c>
      <c r="B6" s="501"/>
      <c r="C6" s="397"/>
      <c r="D6" s="2680"/>
      <c r="E6" s="1700"/>
      <c r="F6" s="397"/>
      <c r="G6" s="397"/>
      <c r="H6" s="397"/>
      <c r="I6" s="612"/>
      <c r="J6" s="397"/>
      <c r="K6" s="397"/>
      <c r="L6" s="397"/>
      <c r="M6" s="397"/>
      <c r="N6" s="397"/>
      <c r="O6" s="397"/>
      <c r="P6" s="397"/>
      <c r="Q6" s="397"/>
      <c r="R6" s="397"/>
    </row>
    <row r="7" spans="1:18" ht="14">
      <c r="A7" s="1688" t="str">
        <f>+ToC!A6</f>
        <v>For Year Ended:</v>
      </c>
      <c r="B7" s="1687"/>
      <c r="C7" s="1687"/>
      <c r="D7" s="397"/>
      <c r="E7" s="397"/>
      <c r="F7" s="612"/>
      <c r="G7" s="397"/>
      <c r="H7" s="397"/>
      <c r="I7" s="397"/>
      <c r="J7" s="397"/>
      <c r="K7" s="397"/>
      <c r="L7" s="397"/>
      <c r="M7" s="397"/>
      <c r="N7" s="397"/>
      <c r="O7" s="397"/>
      <c r="P7" s="397"/>
      <c r="Q7" s="1441">
        <f>+Cover!A22</f>
        <v>0</v>
      </c>
      <c r="R7" s="397"/>
    </row>
    <row r="8" spans="1:18" ht="14">
      <c r="A8" s="1688"/>
      <c r="B8" s="1687"/>
      <c r="C8" s="1687"/>
      <c r="D8" s="2680"/>
      <c r="E8" s="1700"/>
      <c r="F8" s="397"/>
      <c r="G8" s="397"/>
      <c r="H8" s="397"/>
      <c r="I8" s="397"/>
      <c r="J8" s="397"/>
      <c r="K8" s="397"/>
      <c r="L8" s="397"/>
      <c r="M8" s="397"/>
      <c r="N8" s="397"/>
      <c r="O8" s="397"/>
      <c r="P8" s="397"/>
      <c r="Q8" s="397"/>
      <c r="R8" s="397"/>
    </row>
    <row r="9" spans="1:18" ht="14">
      <c r="A9" s="5503" t="s">
        <v>399</v>
      </c>
      <c r="B9" s="5514"/>
      <c r="C9" s="5514"/>
      <c r="D9" s="5514"/>
      <c r="E9" s="5514"/>
      <c r="F9" s="5514"/>
      <c r="G9" s="5514"/>
      <c r="H9" s="5514"/>
      <c r="I9" s="5514"/>
      <c r="J9" s="5514"/>
      <c r="K9" s="5514"/>
      <c r="L9" s="5514"/>
      <c r="M9" s="5514"/>
      <c r="N9" s="5514"/>
      <c r="O9" s="5514"/>
      <c r="P9" s="5514"/>
      <c r="Q9" s="5514"/>
      <c r="R9" s="5514"/>
    </row>
    <row r="10" spans="1:18" ht="14">
      <c r="A10" s="575"/>
      <c r="B10" s="575"/>
      <c r="C10" s="397"/>
      <c r="D10" s="1391"/>
      <c r="E10" s="395"/>
      <c r="F10" s="395"/>
      <c r="G10" s="395"/>
      <c r="H10" s="395"/>
      <c r="I10" s="395"/>
      <c r="J10" s="395"/>
      <c r="K10" s="395"/>
      <c r="L10" s="395"/>
      <c r="M10" s="395"/>
      <c r="N10" s="395"/>
      <c r="O10" s="395"/>
      <c r="P10" s="2683"/>
      <c r="Q10" s="395"/>
      <c r="R10" s="395"/>
    </row>
    <row r="11" spans="1:18" ht="14">
      <c r="A11" s="5569" t="s">
        <v>498</v>
      </c>
      <c r="B11" s="5569"/>
      <c r="C11" s="5569"/>
      <c r="D11" s="5569"/>
      <c r="E11" s="5569"/>
      <c r="F11" s="5569"/>
      <c r="G11" s="5569"/>
      <c r="H11" s="5569"/>
      <c r="I11" s="5569"/>
      <c r="J11" s="5569"/>
      <c r="K11" s="5569"/>
      <c r="L11" s="5569"/>
      <c r="M11" s="5569"/>
      <c r="N11" s="5569"/>
      <c r="O11" s="5569"/>
      <c r="P11" s="5569"/>
      <c r="Q11" s="5569"/>
      <c r="R11" s="5569"/>
    </row>
    <row r="12" spans="1:18" ht="14.5" thickBot="1">
      <c r="A12" s="1392"/>
      <c r="B12" s="1392"/>
      <c r="C12" s="1392"/>
      <c r="D12" s="1392"/>
      <c r="E12" s="1392"/>
      <c r="F12" s="1392"/>
      <c r="G12" s="1392"/>
      <c r="H12" s="1392"/>
      <c r="I12" s="1392"/>
      <c r="J12" s="1392"/>
      <c r="K12" s="1392"/>
      <c r="L12" s="1392"/>
      <c r="M12" s="1392"/>
      <c r="N12" s="1392"/>
      <c r="O12" s="1392"/>
      <c r="P12" s="1392"/>
      <c r="Q12" s="1392"/>
      <c r="R12" s="1392"/>
    </row>
    <row r="13" spans="1:18" ht="14.5" thickTop="1">
      <c r="A13" s="1393"/>
      <c r="B13" s="1394"/>
      <c r="C13" s="1394"/>
      <c r="D13" s="1394"/>
      <c r="E13" s="1394"/>
      <c r="F13" s="1394"/>
      <c r="G13" s="1394"/>
      <c r="H13" s="1394"/>
      <c r="I13" s="1394"/>
      <c r="J13" s="1394"/>
      <c r="K13" s="5576" t="s">
        <v>982</v>
      </c>
      <c r="L13" s="5577"/>
      <c r="M13" s="5577"/>
      <c r="N13" s="5577"/>
      <c r="O13" s="5578"/>
      <c r="P13" s="1394"/>
      <c r="Q13" s="1394"/>
      <c r="R13" s="1395"/>
    </row>
    <row r="14" spans="1:18" ht="42">
      <c r="A14" s="1327"/>
      <c r="B14" s="1329"/>
      <c r="C14" s="1396" t="s">
        <v>10</v>
      </c>
      <c r="D14" s="1397" t="s">
        <v>499</v>
      </c>
      <c r="E14" s="1397" t="s">
        <v>881</v>
      </c>
      <c r="F14" s="1398" t="s">
        <v>500</v>
      </c>
      <c r="G14" s="1396" t="s">
        <v>1586</v>
      </c>
      <c r="H14" s="1396" t="s">
        <v>494</v>
      </c>
      <c r="I14" s="1396" t="s">
        <v>1103</v>
      </c>
      <c r="J14" s="1396" t="s">
        <v>495</v>
      </c>
      <c r="K14" s="1396" t="s">
        <v>978</v>
      </c>
      <c r="L14" s="1396" t="s">
        <v>979</v>
      </c>
      <c r="M14" s="1396" t="s">
        <v>480</v>
      </c>
      <c r="N14" s="1396" t="s">
        <v>981</v>
      </c>
      <c r="O14" s="1396" t="s">
        <v>980</v>
      </c>
      <c r="P14" s="1396" t="s">
        <v>446</v>
      </c>
      <c r="Q14" s="1396" t="s">
        <v>501</v>
      </c>
      <c r="R14" s="1399" t="s">
        <v>1835</v>
      </c>
    </row>
    <row r="15" spans="1:18" ht="14">
      <c r="A15" s="1400"/>
      <c r="B15" s="1401"/>
      <c r="C15" s="1402"/>
      <c r="D15" s="1403"/>
      <c r="E15" s="1404"/>
      <c r="F15" s="1404"/>
      <c r="G15" s="1404"/>
      <c r="H15" s="1486"/>
      <c r="I15" s="1486"/>
      <c r="J15" s="1405"/>
      <c r="K15" s="1403"/>
      <c r="L15" s="1403"/>
      <c r="M15" s="1403"/>
      <c r="N15" s="1403"/>
      <c r="O15" s="1403"/>
      <c r="P15" s="1405"/>
      <c r="Q15" s="1405"/>
      <c r="R15" s="1406"/>
    </row>
    <row r="16" spans="1:18" ht="14">
      <c r="A16" s="1407" t="s">
        <v>1704</v>
      </c>
      <c r="B16" s="1408"/>
      <c r="C16" s="3399"/>
      <c r="D16" s="3319">
        <f>+D44</f>
        <v>0</v>
      </c>
      <c r="E16" s="3319">
        <f t="shared" ref="E16:O16" si="0">+E44</f>
        <v>0</v>
      </c>
      <c r="F16" s="3319">
        <f t="shared" si="0"/>
        <v>0</v>
      </c>
      <c r="G16" s="3319">
        <f t="shared" si="0"/>
        <v>0</v>
      </c>
      <c r="H16" s="3319">
        <f t="shared" si="0"/>
        <v>0</v>
      </c>
      <c r="I16" s="3319">
        <f t="shared" si="0"/>
        <v>0</v>
      </c>
      <c r="J16" s="3319">
        <f t="shared" si="0"/>
        <v>0</v>
      </c>
      <c r="K16" s="3319">
        <f t="shared" si="0"/>
        <v>0</v>
      </c>
      <c r="L16" s="3319">
        <f t="shared" si="0"/>
        <v>0</v>
      </c>
      <c r="M16" s="3319">
        <f t="shared" si="0"/>
        <v>0</v>
      </c>
      <c r="N16" s="3319">
        <f t="shared" si="0"/>
        <v>0</v>
      </c>
      <c r="O16" s="3319">
        <f t="shared" si="0"/>
        <v>0</v>
      </c>
      <c r="P16" s="2681">
        <f>SUM(D16:O16)</f>
        <v>0</v>
      </c>
      <c r="Q16" s="3320">
        <f>+Q44</f>
        <v>0</v>
      </c>
      <c r="R16" s="2679">
        <f>SUM(P16:Q16)</f>
        <v>0</v>
      </c>
    </row>
    <row r="17" spans="1:18" ht="14">
      <c r="A17" s="1409"/>
      <c r="B17" s="1410" t="s">
        <v>1613</v>
      </c>
      <c r="C17" s="3398" t="s">
        <v>983</v>
      </c>
      <c r="D17" s="969"/>
      <c r="E17" s="969"/>
      <c r="F17" s="969"/>
      <c r="G17" s="969"/>
      <c r="H17" s="969"/>
      <c r="I17" s="969"/>
      <c r="J17" s="969"/>
      <c r="K17" s="969"/>
      <c r="L17" s="969"/>
      <c r="M17" s="969"/>
      <c r="N17" s="969"/>
      <c r="O17" s="969"/>
      <c r="P17" s="2681">
        <f t="shared" ref="P17:P23" si="1">SUM(D17:O17)</f>
        <v>0</v>
      </c>
      <c r="Q17" s="3321"/>
      <c r="R17" s="2679">
        <f>SUM(P17:Q17)</f>
        <v>0</v>
      </c>
    </row>
    <row r="18" spans="1:18" ht="14">
      <c r="A18" s="1411"/>
      <c r="B18" s="1410" t="s">
        <v>503</v>
      </c>
      <c r="C18" s="479"/>
      <c r="D18" s="325"/>
      <c r="E18" s="325"/>
      <c r="F18" s="969"/>
      <c r="G18" s="3090"/>
      <c r="H18" s="968"/>
      <c r="I18" s="968"/>
      <c r="J18" s="325"/>
      <c r="K18" s="2608"/>
      <c r="L18" s="2608"/>
      <c r="M18" s="2608"/>
      <c r="N18" s="2608"/>
      <c r="O18" s="2608">
        <v>0</v>
      </c>
      <c r="P18" s="2681">
        <f t="shared" si="1"/>
        <v>0</v>
      </c>
      <c r="Q18" s="3322"/>
      <c r="R18" s="2679">
        <f t="shared" ref="R18:R28" si="2">SUM(P18:Q18)</f>
        <v>0</v>
      </c>
    </row>
    <row r="19" spans="1:18" ht="14">
      <c r="A19" s="1411"/>
      <c r="B19" s="1410" t="s">
        <v>504</v>
      </c>
      <c r="C19" s="479"/>
      <c r="D19" s="325"/>
      <c r="E19" s="325"/>
      <c r="F19" s="325"/>
      <c r="G19" s="3090"/>
      <c r="H19" s="968"/>
      <c r="I19" s="968"/>
      <c r="J19" s="325"/>
      <c r="K19" s="2608"/>
      <c r="L19" s="2608"/>
      <c r="M19" s="2608"/>
      <c r="N19" s="2608"/>
      <c r="O19" s="2608">
        <v>0</v>
      </c>
      <c r="P19" s="2681">
        <f t="shared" si="1"/>
        <v>0</v>
      </c>
      <c r="Q19" s="3322"/>
      <c r="R19" s="2679">
        <f t="shared" si="2"/>
        <v>0</v>
      </c>
    </row>
    <row r="20" spans="1:18" ht="14">
      <c r="A20" s="1411"/>
      <c r="B20" s="1410" t="s">
        <v>505</v>
      </c>
      <c r="C20" s="479"/>
      <c r="D20" s="325"/>
      <c r="E20" s="325"/>
      <c r="F20" s="325"/>
      <c r="G20" s="3090"/>
      <c r="H20" s="968"/>
      <c r="I20" s="968"/>
      <c r="J20" s="325"/>
      <c r="K20" s="2608"/>
      <c r="L20" s="2608"/>
      <c r="M20" s="2608"/>
      <c r="N20" s="2608"/>
      <c r="O20" s="2608">
        <v>0</v>
      </c>
      <c r="P20" s="2681">
        <f t="shared" si="1"/>
        <v>0</v>
      </c>
      <c r="Q20" s="3322"/>
      <c r="R20" s="2679">
        <f t="shared" si="2"/>
        <v>0</v>
      </c>
    </row>
    <row r="21" spans="1:18" ht="14">
      <c r="A21" s="1411"/>
      <c r="B21" s="1410" t="s">
        <v>506</v>
      </c>
      <c r="C21" s="479"/>
      <c r="D21" s="325"/>
      <c r="E21" s="325"/>
      <c r="F21" s="325"/>
      <c r="G21" s="3090"/>
      <c r="H21" s="968"/>
      <c r="I21" s="968"/>
      <c r="J21" s="325"/>
      <c r="K21" s="2608"/>
      <c r="L21" s="2608"/>
      <c r="M21" s="2608"/>
      <c r="N21" s="2608"/>
      <c r="O21" s="2608">
        <v>0</v>
      </c>
      <c r="P21" s="2681">
        <f t="shared" si="1"/>
        <v>0</v>
      </c>
      <c r="Q21" s="3322"/>
      <c r="R21" s="2679">
        <f t="shared" si="2"/>
        <v>0</v>
      </c>
    </row>
    <row r="22" spans="1:18" ht="14">
      <c r="A22" s="1411"/>
      <c r="B22" s="1412" t="s">
        <v>507</v>
      </c>
      <c r="C22" s="452"/>
      <c r="D22" s="325"/>
      <c r="E22" s="325"/>
      <c r="F22" s="325"/>
      <c r="G22" s="3090"/>
      <c r="H22" s="968"/>
      <c r="I22" s="968"/>
      <c r="J22" s="325"/>
      <c r="K22" s="2608"/>
      <c r="L22" s="2608"/>
      <c r="M22" s="2608"/>
      <c r="N22" s="2608"/>
      <c r="O22" s="2608">
        <v>0</v>
      </c>
      <c r="P22" s="2681">
        <f t="shared" si="1"/>
        <v>0</v>
      </c>
      <c r="Q22" s="3322"/>
      <c r="R22" s="2679">
        <f t="shared" si="2"/>
        <v>0</v>
      </c>
    </row>
    <row r="23" spans="1:18" ht="14">
      <c r="A23" s="3392"/>
      <c r="B23" s="3393" t="s">
        <v>508</v>
      </c>
      <c r="C23" s="3016"/>
      <c r="D23" s="325"/>
      <c r="E23" s="325"/>
      <c r="F23" s="325"/>
      <c r="G23" s="3090"/>
      <c r="H23" s="968"/>
      <c r="I23" s="968"/>
      <c r="J23" s="325"/>
      <c r="K23" s="2608"/>
      <c r="L23" s="2608"/>
      <c r="M23" s="2608"/>
      <c r="N23" s="2608"/>
      <c r="O23" s="2608">
        <v>0</v>
      </c>
      <c r="P23" s="2681">
        <f t="shared" si="1"/>
        <v>0</v>
      </c>
      <c r="Q23" s="3322"/>
      <c r="R23" s="2679">
        <f t="shared" si="2"/>
        <v>0</v>
      </c>
    </row>
    <row r="24" spans="1:18" ht="14">
      <c r="A24" s="3394"/>
      <c r="B24" s="3396" t="s">
        <v>929</v>
      </c>
      <c r="C24" s="3397"/>
      <c r="D24" s="324">
        <f>(SUM(D25:D28))</f>
        <v>0</v>
      </c>
      <c r="E24" s="324">
        <f t="shared" ref="E24:Q24" si="3">(SUM(E25:E28))</f>
        <v>0</v>
      </c>
      <c r="F24" s="324">
        <f t="shared" si="3"/>
        <v>0</v>
      </c>
      <c r="G24" s="324">
        <f t="shared" si="3"/>
        <v>0</v>
      </c>
      <c r="H24" s="324">
        <f t="shared" si="3"/>
        <v>0</v>
      </c>
      <c r="I24" s="324">
        <f t="shared" si="3"/>
        <v>0</v>
      </c>
      <c r="J24" s="324">
        <f t="shared" si="3"/>
        <v>0</v>
      </c>
      <c r="K24" s="324">
        <f t="shared" si="3"/>
        <v>0</v>
      </c>
      <c r="L24" s="324">
        <f t="shared" si="3"/>
        <v>0</v>
      </c>
      <c r="M24" s="324">
        <f t="shared" si="3"/>
        <v>0</v>
      </c>
      <c r="N24" s="324">
        <f t="shared" si="3"/>
        <v>0</v>
      </c>
      <c r="O24" s="324">
        <f t="shared" si="3"/>
        <v>0</v>
      </c>
      <c r="P24" s="324">
        <f t="shared" si="3"/>
        <v>0</v>
      </c>
      <c r="Q24" s="324">
        <f t="shared" si="3"/>
        <v>0</v>
      </c>
      <c r="R24" s="324">
        <f>(SUM(R25:R28))</f>
        <v>0</v>
      </c>
    </row>
    <row r="25" spans="1:18" ht="14">
      <c r="A25" s="1414"/>
      <c r="B25" s="4109" t="s">
        <v>1737</v>
      </c>
      <c r="C25" s="481"/>
      <c r="D25" s="2609">
        <v>0</v>
      </c>
      <c r="E25" s="2609"/>
      <c r="F25" s="2609"/>
      <c r="G25" s="3325"/>
      <c r="H25" s="2609">
        <v>0</v>
      </c>
      <c r="I25" s="2609">
        <v>0</v>
      </c>
      <c r="J25" s="2609">
        <v>0</v>
      </c>
      <c r="K25" s="2609">
        <v>0</v>
      </c>
      <c r="L25" s="2609">
        <v>0</v>
      </c>
      <c r="M25" s="2609">
        <v>0</v>
      </c>
      <c r="N25" s="2609">
        <v>0</v>
      </c>
      <c r="O25" s="2609">
        <v>0</v>
      </c>
      <c r="P25" s="2682">
        <f>SUM(D25:O25)</f>
        <v>0</v>
      </c>
      <c r="Q25" s="3326"/>
      <c r="R25" s="2679">
        <f t="shared" si="2"/>
        <v>0</v>
      </c>
    </row>
    <row r="26" spans="1:18" ht="14">
      <c r="A26" s="1415"/>
      <c r="B26" s="2440"/>
      <c r="C26" s="482"/>
      <c r="D26" s="2610"/>
      <c r="E26" s="2610"/>
      <c r="F26" s="2610"/>
      <c r="G26" s="3325"/>
      <c r="H26" s="2609">
        <v>0</v>
      </c>
      <c r="I26" s="2609">
        <v>0</v>
      </c>
      <c r="J26" s="2610">
        <v>0</v>
      </c>
      <c r="K26" s="2611">
        <v>0</v>
      </c>
      <c r="L26" s="2611">
        <v>0</v>
      </c>
      <c r="M26" s="2611">
        <v>0</v>
      </c>
      <c r="N26" s="2611">
        <v>0</v>
      </c>
      <c r="O26" s="2611"/>
      <c r="P26" s="2682">
        <f>SUM(D26:O26)</f>
        <v>0</v>
      </c>
      <c r="Q26" s="3326"/>
      <c r="R26" s="2679">
        <f t="shared" si="2"/>
        <v>0</v>
      </c>
    </row>
    <row r="27" spans="1:18" ht="14">
      <c r="A27" s="1415"/>
      <c r="B27" s="2440"/>
      <c r="C27" s="482"/>
      <c r="D27" s="2610"/>
      <c r="E27" s="2610"/>
      <c r="F27" s="2610"/>
      <c r="G27" s="3325"/>
      <c r="H27" s="2609">
        <v>0</v>
      </c>
      <c r="I27" s="2609">
        <v>0</v>
      </c>
      <c r="J27" s="2610">
        <v>0</v>
      </c>
      <c r="K27" s="2611">
        <v>0</v>
      </c>
      <c r="L27" s="2611">
        <v>0</v>
      </c>
      <c r="M27" s="2611">
        <v>0</v>
      </c>
      <c r="N27" s="2611">
        <v>0</v>
      </c>
      <c r="O27" s="2611"/>
      <c r="P27" s="2682">
        <f>SUM(D27:O27)</f>
        <v>0</v>
      </c>
      <c r="Q27" s="3326"/>
      <c r="R27" s="2679">
        <f t="shared" si="2"/>
        <v>0</v>
      </c>
    </row>
    <row r="28" spans="1:18" ht="14">
      <c r="A28" s="2439"/>
      <c r="B28" s="2440"/>
      <c r="C28" s="2441"/>
      <c r="D28" s="2612"/>
      <c r="E28" s="2612"/>
      <c r="F28" s="2612"/>
      <c r="G28" s="3325"/>
      <c r="H28" s="2612"/>
      <c r="I28" s="2612"/>
      <c r="J28" s="2612"/>
      <c r="K28" s="2612"/>
      <c r="L28" s="2612"/>
      <c r="M28" s="2612"/>
      <c r="N28" s="2612"/>
      <c r="O28" s="2612"/>
      <c r="P28" s="2682">
        <f>SUM(D28:O28)</f>
        <v>0</v>
      </c>
      <c r="Q28" s="3326"/>
      <c r="R28" s="2679">
        <f t="shared" si="2"/>
        <v>0</v>
      </c>
    </row>
    <row r="29" spans="1:18" ht="18" thickBot="1">
      <c r="A29" s="5574" t="s">
        <v>510</v>
      </c>
      <c r="B29" s="5575"/>
      <c r="C29" s="772"/>
      <c r="D29" s="766">
        <f>SUM(D16:D24)</f>
        <v>0</v>
      </c>
      <c r="E29" s="766">
        <f t="shared" ref="E29:Q29" si="4">SUM(E16:E24)</f>
        <v>0</v>
      </c>
      <c r="F29" s="766">
        <f t="shared" si="4"/>
        <v>0</v>
      </c>
      <c r="G29" s="766">
        <f t="shared" si="4"/>
        <v>0</v>
      </c>
      <c r="H29" s="766">
        <f t="shared" si="4"/>
        <v>0</v>
      </c>
      <c r="I29" s="766">
        <f t="shared" si="4"/>
        <v>0</v>
      </c>
      <c r="J29" s="766">
        <f t="shared" si="4"/>
        <v>0</v>
      </c>
      <c r="K29" s="766">
        <f t="shared" si="4"/>
        <v>0</v>
      </c>
      <c r="L29" s="766">
        <f t="shared" si="4"/>
        <v>0</v>
      </c>
      <c r="M29" s="766">
        <f t="shared" si="4"/>
        <v>0</v>
      </c>
      <c r="N29" s="766">
        <f t="shared" si="4"/>
        <v>0</v>
      </c>
      <c r="O29" s="766">
        <f t="shared" si="4"/>
        <v>0</v>
      </c>
      <c r="P29" s="766">
        <f t="shared" si="4"/>
        <v>0</v>
      </c>
      <c r="Q29" s="766">
        <f t="shared" si="4"/>
        <v>0</v>
      </c>
      <c r="R29" s="766">
        <f>SUM(R16:R24)</f>
        <v>0</v>
      </c>
    </row>
    <row r="30" spans="1:18" ht="14.5" thickTop="1">
      <c r="A30" s="1400"/>
      <c r="B30" s="1416"/>
      <c r="C30" s="1417"/>
      <c r="D30" s="596"/>
      <c r="E30" s="596"/>
      <c r="F30" s="596"/>
      <c r="G30" s="3327"/>
      <c r="H30" s="3280"/>
      <c r="I30" s="3280"/>
      <c r="J30" s="596"/>
      <c r="K30" s="3280"/>
      <c r="L30" s="3280"/>
      <c r="M30" s="3280"/>
      <c r="N30" s="3280"/>
      <c r="O30" s="3280"/>
      <c r="P30" s="3285"/>
      <c r="Q30" s="3328"/>
      <c r="R30" s="597"/>
    </row>
    <row r="31" spans="1:18" ht="14">
      <c r="A31" s="1407" t="s">
        <v>502</v>
      </c>
      <c r="B31" s="1416"/>
      <c r="C31" s="1417"/>
      <c r="D31" s="1850"/>
      <c r="E31" s="1850"/>
      <c r="F31" s="1850"/>
      <c r="G31" s="1850"/>
      <c r="H31" s="1850"/>
      <c r="I31" s="1850"/>
      <c r="J31" s="1850"/>
      <c r="K31" s="1850"/>
      <c r="L31" s="1850"/>
      <c r="M31" s="1850"/>
      <c r="N31" s="1850"/>
      <c r="O31" s="1850"/>
      <c r="P31" s="3329">
        <f t="shared" ref="P31:P38" si="5">SUM(D31:O31)</f>
        <v>0</v>
      </c>
      <c r="Q31" s="3330"/>
      <c r="R31" s="2679">
        <f t="shared" ref="R31:R38" si="6">SUM(P31:Q31)</f>
        <v>0</v>
      </c>
    </row>
    <row r="32" spans="1:18" ht="14">
      <c r="A32" s="1411"/>
      <c r="B32" s="1410" t="s">
        <v>1529</v>
      </c>
      <c r="C32" s="3398" t="s">
        <v>983</v>
      </c>
      <c r="D32" s="325"/>
      <c r="E32" s="325"/>
      <c r="F32" s="968"/>
      <c r="G32" s="3090"/>
      <c r="H32" s="968"/>
      <c r="I32" s="968"/>
      <c r="J32" s="325"/>
      <c r="K32" s="2608"/>
      <c r="L32" s="2608"/>
      <c r="M32" s="2608"/>
      <c r="N32" s="2608"/>
      <c r="O32" s="2608"/>
      <c r="P32" s="3329">
        <f t="shared" si="5"/>
        <v>0</v>
      </c>
      <c r="Q32" s="3322"/>
      <c r="R32" s="2679">
        <f t="shared" si="6"/>
        <v>0</v>
      </c>
    </row>
    <row r="33" spans="1:18" ht="14">
      <c r="A33" s="1418"/>
      <c r="B33" s="1408" t="s">
        <v>503</v>
      </c>
      <c r="C33" s="478"/>
      <c r="D33" s="321"/>
      <c r="E33" s="321">
        <v>0</v>
      </c>
      <c r="F33" s="3088"/>
      <c r="G33" s="2923"/>
      <c r="H33" s="3088"/>
      <c r="I33" s="3088"/>
      <c r="J33" s="321"/>
      <c r="K33" s="3088"/>
      <c r="L33" s="3088"/>
      <c r="M33" s="3088"/>
      <c r="N33" s="3088"/>
      <c r="O33" s="3088">
        <v>0</v>
      </c>
      <c r="P33" s="3329">
        <f t="shared" si="5"/>
        <v>0</v>
      </c>
      <c r="Q33" s="3331"/>
      <c r="R33" s="2679">
        <f t="shared" si="6"/>
        <v>0</v>
      </c>
    </row>
    <row r="34" spans="1:18" ht="14">
      <c r="A34" s="1411"/>
      <c r="B34" s="1410" t="s">
        <v>504</v>
      </c>
      <c r="C34" s="479"/>
      <c r="D34" s="325">
        <v>0</v>
      </c>
      <c r="E34" s="325">
        <v>0</v>
      </c>
      <c r="F34" s="968"/>
      <c r="G34" s="3090"/>
      <c r="H34" s="968"/>
      <c r="I34" s="968"/>
      <c r="J34" s="325"/>
      <c r="K34" s="2608"/>
      <c r="L34" s="2608"/>
      <c r="M34" s="2608"/>
      <c r="N34" s="2608"/>
      <c r="O34" s="2608">
        <v>0</v>
      </c>
      <c r="P34" s="3329">
        <f t="shared" si="5"/>
        <v>0</v>
      </c>
      <c r="Q34" s="3322"/>
      <c r="R34" s="2679">
        <f t="shared" si="6"/>
        <v>0</v>
      </c>
    </row>
    <row r="35" spans="1:18" ht="14">
      <c r="A35" s="1411"/>
      <c r="B35" s="1410" t="s">
        <v>505</v>
      </c>
      <c r="C35" s="479"/>
      <c r="D35" s="325">
        <v>0</v>
      </c>
      <c r="E35" s="325">
        <v>0</v>
      </c>
      <c r="F35" s="968"/>
      <c r="G35" s="3090"/>
      <c r="H35" s="968"/>
      <c r="I35" s="968"/>
      <c r="J35" s="325"/>
      <c r="K35" s="2608"/>
      <c r="L35" s="2608"/>
      <c r="M35" s="2608"/>
      <c r="N35" s="2608"/>
      <c r="O35" s="2608">
        <v>0</v>
      </c>
      <c r="P35" s="3329">
        <f>SUM(D35:O35)</f>
        <v>0</v>
      </c>
      <c r="Q35" s="3322"/>
      <c r="R35" s="2679">
        <f t="shared" si="6"/>
        <v>0</v>
      </c>
    </row>
    <row r="36" spans="1:18" ht="14">
      <c r="A36" s="1411"/>
      <c r="B36" s="1410" t="s">
        <v>506</v>
      </c>
      <c r="C36" s="479"/>
      <c r="D36" s="325">
        <v>0</v>
      </c>
      <c r="E36" s="325">
        <v>0</v>
      </c>
      <c r="F36" s="968"/>
      <c r="G36" s="3090"/>
      <c r="H36" s="968"/>
      <c r="I36" s="968"/>
      <c r="J36" s="325"/>
      <c r="K36" s="2608"/>
      <c r="L36" s="2608"/>
      <c r="M36" s="2608"/>
      <c r="N36" s="2608"/>
      <c r="O36" s="2608">
        <v>0</v>
      </c>
      <c r="P36" s="3329">
        <f t="shared" si="5"/>
        <v>0</v>
      </c>
      <c r="Q36" s="3322"/>
      <c r="R36" s="2679">
        <f t="shared" si="6"/>
        <v>0</v>
      </c>
    </row>
    <row r="37" spans="1:18" ht="14">
      <c r="A37" s="1411"/>
      <c r="B37" s="1412" t="s">
        <v>507</v>
      </c>
      <c r="C37" s="452"/>
      <c r="D37" s="325">
        <v>0</v>
      </c>
      <c r="E37" s="325">
        <v>0</v>
      </c>
      <c r="F37" s="968"/>
      <c r="G37" s="3090"/>
      <c r="H37" s="968"/>
      <c r="I37" s="968"/>
      <c r="J37" s="325"/>
      <c r="K37" s="2608"/>
      <c r="L37" s="2608"/>
      <c r="M37" s="2608"/>
      <c r="N37" s="2608"/>
      <c r="O37" s="2608">
        <v>0</v>
      </c>
      <c r="P37" s="3329">
        <f t="shared" si="5"/>
        <v>0</v>
      </c>
      <c r="Q37" s="3322"/>
      <c r="R37" s="2679">
        <f t="shared" si="6"/>
        <v>0</v>
      </c>
    </row>
    <row r="38" spans="1:18" ht="14">
      <c r="A38" s="3392"/>
      <c r="B38" s="3393" t="s">
        <v>508</v>
      </c>
      <c r="C38" s="3016"/>
      <c r="D38" s="325">
        <v>0</v>
      </c>
      <c r="E38" s="325">
        <v>0</v>
      </c>
      <c r="F38" s="968"/>
      <c r="G38" s="3090"/>
      <c r="H38" s="968"/>
      <c r="I38" s="968"/>
      <c r="J38" s="325"/>
      <c r="K38" s="2608"/>
      <c r="L38" s="2608"/>
      <c r="M38" s="2608"/>
      <c r="N38" s="2608"/>
      <c r="O38" s="2608">
        <v>0</v>
      </c>
      <c r="P38" s="3329">
        <f t="shared" si="5"/>
        <v>0</v>
      </c>
      <c r="Q38" s="3322"/>
      <c r="R38" s="2679">
        <f t="shared" si="6"/>
        <v>0</v>
      </c>
    </row>
    <row r="39" spans="1:18" ht="14">
      <c r="A39" s="3394"/>
      <c r="B39" s="3395" t="s">
        <v>929</v>
      </c>
      <c r="C39" s="2693"/>
      <c r="D39" s="324">
        <f>SUM(D40:D43)</f>
        <v>0</v>
      </c>
      <c r="E39" s="324">
        <f t="shared" ref="E39:R39" si="7">SUM(E40:E43)</f>
        <v>0</v>
      </c>
      <c r="F39" s="324">
        <f>SUM(F40:F43)</f>
        <v>0</v>
      </c>
      <c r="G39" s="324">
        <f t="shared" si="7"/>
        <v>0</v>
      </c>
      <c r="H39" s="324">
        <f t="shared" si="7"/>
        <v>0</v>
      </c>
      <c r="I39" s="324">
        <f t="shared" si="7"/>
        <v>0</v>
      </c>
      <c r="J39" s="324">
        <f t="shared" si="7"/>
        <v>0</v>
      </c>
      <c r="K39" s="324">
        <f t="shared" si="7"/>
        <v>0</v>
      </c>
      <c r="L39" s="324">
        <f t="shared" si="7"/>
        <v>0</v>
      </c>
      <c r="M39" s="324">
        <f t="shared" si="7"/>
        <v>0</v>
      </c>
      <c r="N39" s="324">
        <f t="shared" si="7"/>
        <v>0</v>
      </c>
      <c r="O39" s="324">
        <f t="shared" si="7"/>
        <v>0</v>
      </c>
      <c r="P39" s="3323">
        <f>SUM(P40:P43)</f>
        <v>0</v>
      </c>
      <c r="Q39" s="3324">
        <f t="shared" si="7"/>
        <v>0</v>
      </c>
      <c r="R39" s="324">
        <f t="shared" si="7"/>
        <v>0</v>
      </c>
    </row>
    <row r="40" spans="1:18" ht="14">
      <c r="A40" s="1418"/>
      <c r="B40" s="2440"/>
      <c r="C40" s="3079"/>
      <c r="D40" s="968"/>
      <c r="E40" s="968"/>
      <c r="F40" s="968"/>
      <c r="G40" s="3090"/>
      <c r="H40" s="968"/>
      <c r="I40" s="968"/>
      <c r="J40" s="968"/>
      <c r="K40" s="968"/>
      <c r="L40" s="968"/>
      <c r="M40" s="968"/>
      <c r="N40" s="968"/>
      <c r="O40" s="968"/>
      <c r="P40" s="3329">
        <f>SUM(D40:O40)</f>
        <v>0</v>
      </c>
      <c r="Q40" s="3322"/>
      <c r="R40" s="2679">
        <f t="shared" ref="R40:R43" si="8">SUM(P40:Q40)</f>
        <v>0</v>
      </c>
    </row>
    <row r="41" spans="1:18" ht="14">
      <c r="A41" s="1411"/>
      <c r="B41" s="485"/>
      <c r="C41" s="484"/>
      <c r="D41" s="325"/>
      <c r="E41" s="325"/>
      <c r="F41" s="325"/>
      <c r="G41" s="3090"/>
      <c r="H41" s="968"/>
      <c r="I41" s="968"/>
      <c r="J41" s="325"/>
      <c r="K41" s="2608"/>
      <c r="L41" s="2608"/>
      <c r="M41" s="2608"/>
      <c r="N41" s="2608"/>
      <c r="O41" s="2608"/>
      <c r="P41" s="2682">
        <f>SUM(D41:O41)</f>
        <v>0</v>
      </c>
      <c r="Q41" s="3322"/>
      <c r="R41" s="2679">
        <f t="shared" si="8"/>
        <v>0</v>
      </c>
    </row>
    <row r="42" spans="1:18" ht="14">
      <c r="A42" s="1411"/>
      <c r="B42" s="486"/>
      <c r="C42" s="479"/>
      <c r="D42" s="325"/>
      <c r="E42" s="325"/>
      <c r="F42" s="325"/>
      <c r="G42" s="3090"/>
      <c r="H42" s="968"/>
      <c r="I42" s="968"/>
      <c r="J42" s="325"/>
      <c r="K42" s="2608"/>
      <c r="L42" s="2608"/>
      <c r="M42" s="2608"/>
      <c r="N42" s="2608"/>
      <c r="O42" s="2608"/>
      <c r="P42" s="2682">
        <f>SUM(D42:O42)</f>
        <v>0</v>
      </c>
      <c r="Q42" s="3322"/>
      <c r="R42" s="2679">
        <f t="shared" si="8"/>
        <v>0</v>
      </c>
    </row>
    <row r="43" spans="1:18" ht="14">
      <c r="A43" s="2439"/>
      <c r="B43" s="2440"/>
      <c r="C43" s="2441"/>
      <c r="D43" s="2612"/>
      <c r="E43" s="2612"/>
      <c r="F43" s="2612"/>
      <c r="G43" s="3325"/>
      <c r="H43" s="2612"/>
      <c r="I43" s="2612"/>
      <c r="J43" s="2612"/>
      <c r="K43" s="2612"/>
      <c r="L43" s="2612"/>
      <c r="M43" s="2612"/>
      <c r="N43" s="2612"/>
      <c r="O43" s="2612"/>
      <c r="P43" s="2682">
        <f>SUM(D43:O43)</f>
        <v>0</v>
      </c>
      <c r="Q43" s="3326"/>
      <c r="R43" s="2679">
        <f t="shared" si="8"/>
        <v>0</v>
      </c>
    </row>
    <row r="44" spans="1:18" ht="15.75" customHeight="1" thickBot="1">
      <c r="A44" s="5574" t="s">
        <v>509</v>
      </c>
      <c r="B44" s="5575"/>
      <c r="C44" s="772"/>
      <c r="D44" s="2630">
        <f>SUM(D32:D39)+D31</f>
        <v>0</v>
      </c>
      <c r="E44" s="2630">
        <f t="shared" ref="E44:R44" si="9">SUM(E32:E39)+E31</f>
        <v>0</v>
      </c>
      <c r="F44" s="2630">
        <f t="shared" si="9"/>
        <v>0</v>
      </c>
      <c r="G44" s="2630">
        <f t="shared" si="9"/>
        <v>0</v>
      </c>
      <c r="H44" s="2630">
        <f t="shared" si="9"/>
        <v>0</v>
      </c>
      <c r="I44" s="2630">
        <f t="shared" si="9"/>
        <v>0</v>
      </c>
      <c r="J44" s="2630">
        <f t="shared" si="9"/>
        <v>0</v>
      </c>
      <c r="K44" s="2630">
        <f t="shared" si="9"/>
        <v>0</v>
      </c>
      <c r="L44" s="2630">
        <f t="shared" si="9"/>
        <v>0</v>
      </c>
      <c r="M44" s="2630">
        <f t="shared" si="9"/>
        <v>0</v>
      </c>
      <c r="N44" s="2630">
        <f t="shared" si="9"/>
        <v>0</v>
      </c>
      <c r="O44" s="2630">
        <f t="shared" si="9"/>
        <v>0</v>
      </c>
      <c r="P44" s="2630">
        <f>SUM(P32:P39)+P31</f>
        <v>0</v>
      </c>
      <c r="Q44" s="2630">
        <f t="shared" si="9"/>
        <v>0</v>
      </c>
      <c r="R44" s="2630">
        <f t="shared" si="9"/>
        <v>0</v>
      </c>
    </row>
    <row r="45" spans="1:18" ht="16" thickTop="1">
      <c r="A45" s="1420"/>
      <c r="B45" s="1420"/>
      <c r="C45" s="1420"/>
      <c r="D45" s="1420"/>
      <c r="E45" s="1420"/>
      <c r="F45" s="1420"/>
      <c r="G45" s="1420"/>
      <c r="H45" s="1420"/>
      <c r="I45" s="1420"/>
      <c r="J45" s="1420"/>
      <c r="K45" s="1420"/>
      <c r="L45" s="1420"/>
      <c r="M45" s="1420"/>
      <c r="N45" s="1420"/>
      <c r="O45" s="1420"/>
      <c r="P45" s="1420"/>
      <c r="Q45" s="1420"/>
      <c r="R45" s="1420"/>
    </row>
    <row r="46" spans="1:18" ht="16" thickBot="1">
      <c r="A46" s="5257" t="s">
        <v>492</v>
      </c>
      <c r="B46" s="5376"/>
      <c r="C46" s="5376"/>
      <c r="D46" s="5376"/>
      <c r="E46" s="5376"/>
      <c r="F46" s="1420"/>
      <c r="G46" s="1420"/>
      <c r="H46" s="1420"/>
      <c r="I46" s="1420"/>
      <c r="J46" s="1420"/>
      <c r="K46" s="1420"/>
      <c r="L46" s="1420"/>
      <c r="M46" s="1420"/>
      <c r="N46" s="1420"/>
      <c r="O46" s="1420"/>
      <c r="P46" s="1420"/>
      <c r="Q46" s="1420"/>
      <c r="R46" s="1420"/>
    </row>
    <row r="47" spans="1:18" ht="18.5" thickTop="1">
      <c r="A47" s="769"/>
      <c r="B47" s="1421"/>
      <c r="C47" s="1421"/>
      <c r="D47" s="5570" t="s">
        <v>250</v>
      </c>
      <c r="E47" s="5571"/>
      <c r="F47" s="1420"/>
      <c r="G47" s="1420"/>
      <c r="H47" s="1420"/>
      <c r="I47" s="1420"/>
      <c r="J47" s="1420"/>
      <c r="K47" s="1420"/>
      <c r="L47" s="1420"/>
      <c r="M47" s="1420"/>
      <c r="N47" s="1420"/>
      <c r="O47" s="1420"/>
      <c r="P47" s="1420"/>
      <c r="Q47" s="1420"/>
      <c r="R47" s="1420"/>
    </row>
    <row r="48" spans="1:18" ht="18">
      <c r="A48" s="1327"/>
      <c r="B48" s="1328"/>
      <c r="C48" s="1422"/>
      <c r="D48" s="799">
        <f>YEAR($Q$7)</f>
        <v>1900</v>
      </c>
      <c r="E48" s="68">
        <f>D48-1</f>
        <v>1899</v>
      </c>
      <c r="F48" s="1420"/>
      <c r="G48" s="1420"/>
      <c r="H48" s="1420"/>
      <c r="I48" s="1420"/>
      <c r="J48" s="1420"/>
      <c r="K48" s="1420"/>
      <c r="L48" s="1420"/>
      <c r="M48" s="1420"/>
      <c r="N48" s="1420"/>
      <c r="O48" s="1420"/>
      <c r="P48" s="1420"/>
      <c r="Q48" s="1420"/>
      <c r="R48" s="1420"/>
    </row>
    <row r="49" spans="1:18" ht="17.5">
      <c r="A49" s="1330"/>
      <c r="B49" s="1331"/>
      <c r="C49" s="11" t="s">
        <v>10</v>
      </c>
      <c r="D49" s="54"/>
      <c r="E49" s="60"/>
      <c r="F49" s="1420"/>
      <c r="G49" s="1420"/>
      <c r="H49" s="1420"/>
      <c r="I49" s="1420"/>
      <c r="J49" s="1420"/>
      <c r="K49" s="1420"/>
      <c r="L49" s="1420"/>
      <c r="M49" s="1420"/>
      <c r="N49" s="1420"/>
      <c r="O49" s="1420"/>
      <c r="P49" s="1420"/>
      <c r="Q49" s="1420"/>
      <c r="R49" s="1420"/>
    </row>
    <row r="50" spans="1:18" ht="15.5">
      <c r="A50" s="1423"/>
      <c r="B50" s="402"/>
      <c r="C50" s="472"/>
      <c r="D50" s="1424"/>
      <c r="E50" s="1425"/>
      <c r="F50" s="1420"/>
      <c r="G50" s="1420"/>
      <c r="H50" s="1420"/>
      <c r="I50" s="1420"/>
      <c r="J50" s="1420"/>
      <c r="K50" s="1420"/>
      <c r="L50" s="1420"/>
      <c r="M50" s="1420"/>
      <c r="N50" s="1420"/>
      <c r="O50" s="1420"/>
      <c r="P50" s="1420"/>
      <c r="Q50" s="1420"/>
      <c r="R50" s="1420"/>
    </row>
    <row r="51" spans="1:18" ht="15.5">
      <c r="A51" s="1426" t="s">
        <v>493</v>
      </c>
      <c r="B51" s="574"/>
      <c r="C51" s="473"/>
      <c r="D51" s="2425">
        <f>+I29</f>
        <v>0</v>
      </c>
      <c r="E51" s="2426">
        <f>+I44</f>
        <v>0</v>
      </c>
      <c r="F51" s="1420"/>
      <c r="G51" s="1420"/>
      <c r="H51" s="1420"/>
      <c r="I51" s="1420"/>
      <c r="J51" s="1420"/>
      <c r="K51" s="1420"/>
      <c r="L51" s="1420"/>
      <c r="M51" s="1420"/>
      <c r="N51" s="1420"/>
      <c r="O51" s="1420"/>
      <c r="P51" s="1420"/>
      <c r="Q51" s="1420"/>
      <c r="R51" s="1420"/>
    </row>
    <row r="52" spans="1:18" ht="15.5">
      <c r="A52" s="1423"/>
      <c r="B52" s="402"/>
      <c r="C52" s="472"/>
      <c r="D52" s="1424"/>
      <c r="E52" s="1427"/>
      <c r="F52" s="1420"/>
      <c r="G52" s="1420"/>
      <c r="H52" s="1420"/>
      <c r="I52" s="1420"/>
      <c r="J52" s="1420"/>
      <c r="K52" s="1420"/>
      <c r="L52" s="1420"/>
      <c r="M52" s="1420"/>
      <c r="N52" s="1420"/>
      <c r="O52" s="1420"/>
      <c r="P52" s="1420"/>
      <c r="Q52" s="1420"/>
      <c r="R52" s="1420"/>
    </row>
    <row r="53" spans="1:18" ht="15.5">
      <c r="A53" s="1426" t="s">
        <v>494</v>
      </c>
      <c r="B53" s="574"/>
      <c r="C53" s="473"/>
      <c r="D53" s="2427">
        <f>+H29</f>
        <v>0</v>
      </c>
      <c r="E53" s="2428">
        <f>+H44</f>
        <v>0</v>
      </c>
      <c r="F53" s="1420"/>
      <c r="G53" s="1420"/>
      <c r="H53" s="1420"/>
      <c r="I53" s="1420"/>
      <c r="J53" s="1420"/>
      <c r="K53" s="1420"/>
      <c r="L53" s="1420"/>
      <c r="M53" s="1420"/>
      <c r="N53" s="1420"/>
      <c r="O53" s="1420"/>
      <c r="P53" s="1420"/>
      <c r="Q53" s="1420"/>
      <c r="R53" s="1420"/>
    </row>
    <row r="54" spans="1:18" ht="15.5">
      <c r="A54" s="1423"/>
      <c r="B54" s="402"/>
      <c r="C54" s="474"/>
      <c r="D54" s="1428"/>
      <c r="E54" s="1429"/>
      <c r="F54" s="1420"/>
      <c r="G54" s="1420"/>
      <c r="H54" s="1420"/>
      <c r="I54" s="1420"/>
      <c r="J54" s="1420"/>
      <c r="K54" s="1420"/>
      <c r="L54" s="1420"/>
      <c r="M54" s="1420"/>
      <c r="N54" s="1420"/>
      <c r="O54" s="1420"/>
      <c r="P54" s="1420"/>
      <c r="Q54" s="1420"/>
      <c r="R54" s="1420"/>
    </row>
    <row r="55" spans="1:18" ht="15.5">
      <c r="A55" s="5572" t="s">
        <v>39</v>
      </c>
      <c r="B55" s="5573"/>
      <c r="C55" s="475"/>
      <c r="D55" s="1430">
        <f>+G29</f>
        <v>0</v>
      </c>
      <c r="E55" s="1431">
        <f>+G44</f>
        <v>0</v>
      </c>
      <c r="F55" s="1420"/>
      <c r="G55" s="1420"/>
      <c r="H55" s="1420"/>
      <c r="I55" s="1420"/>
      <c r="J55" s="1420"/>
      <c r="K55" s="1420"/>
      <c r="L55" s="1420"/>
      <c r="M55" s="1420"/>
      <c r="N55" s="1420"/>
      <c r="O55" s="1420"/>
      <c r="P55" s="1420"/>
      <c r="Q55" s="1420"/>
      <c r="R55" s="1420"/>
    </row>
    <row r="56" spans="1:18" ht="15.5">
      <c r="A56" s="1432"/>
      <c r="B56" s="1433"/>
      <c r="C56" s="476"/>
      <c r="D56" s="1428"/>
      <c r="E56" s="1429"/>
      <c r="F56" s="1420"/>
      <c r="G56" s="1420"/>
      <c r="H56" s="1420"/>
      <c r="I56" s="1420"/>
      <c r="J56" s="1420"/>
      <c r="K56" s="1420"/>
      <c r="L56" s="1420"/>
      <c r="M56" s="1420"/>
      <c r="N56" s="1420"/>
      <c r="O56" s="1420"/>
      <c r="P56" s="1420"/>
      <c r="Q56" s="1420"/>
      <c r="R56" s="1420"/>
    </row>
    <row r="57" spans="1:18" ht="15.5">
      <c r="A57" s="5567" t="s">
        <v>495</v>
      </c>
      <c r="B57" s="5568"/>
      <c r="C57" s="475"/>
      <c r="D57" s="2427">
        <f>+J29</f>
        <v>0</v>
      </c>
      <c r="E57" s="2428">
        <f>+J44</f>
        <v>0</v>
      </c>
      <c r="F57" s="1420"/>
      <c r="G57" s="1420"/>
      <c r="H57" s="1420"/>
      <c r="I57" s="1420"/>
      <c r="J57" s="1420"/>
      <c r="K57" s="1420"/>
      <c r="L57" s="1420"/>
      <c r="M57" s="1420"/>
      <c r="N57" s="1420"/>
      <c r="O57" s="1420"/>
      <c r="P57" s="1420"/>
      <c r="Q57" s="1420"/>
      <c r="R57" s="1420"/>
    </row>
    <row r="58" spans="1:18" ht="15.5">
      <c r="A58" s="1432"/>
      <c r="B58" s="1436"/>
      <c r="C58" s="476"/>
      <c r="D58" s="1428"/>
      <c r="E58" s="1429"/>
      <c r="F58" s="1420"/>
      <c r="G58" s="1420"/>
      <c r="H58" s="1420"/>
      <c r="I58" s="1420"/>
      <c r="J58" s="1420"/>
      <c r="K58" s="1420"/>
      <c r="L58" s="1420"/>
      <c r="M58" s="1420"/>
      <c r="N58" s="1420"/>
      <c r="O58" s="1420"/>
      <c r="P58" s="1420"/>
      <c r="Q58" s="1420"/>
      <c r="R58" s="395"/>
    </row>
    <row r="59" spans="1:18" ht="15.5">
      <c r="A59" s="1437" t="s">
        <v>496</v>
      </c>
      <c r="B59" s="1041"/>
      <c r="C59" s="954"/>
      <c r="D59" s="317"/>
      <c r="E59" s="3333"/>
      <c r="F59" s="1420"/>
      <c r="G59" s="1420"/>
      <c r="H59" s="1420"/>
      <c r="I59" s="1420"/>
      <c r="J59" s="1420"/>
      <c r="K59" s="1420"/>
      <c r="L59" s="1420"/>
      <c r="M59" s="1420"/>
      <c r="N59" s="1420"/>
      <c r="O59" s="1420"/>
      <c r="P59" s="1420"/>
      <c r="Q59" s="1420"/>
      <c r="R59" s="407" t="str">
        <f>+ToC!E96</f>
        <v xml:space="preserve">GENERAL Annual Return </v>
      </c>
    </row>
    <row r="60" spans="1:18" ht="14.5" thickBot="1">
      <c r="A60" s="1438" t="s">
        <v>497</v>
      </c>
      <c r="B60" s="1439"/>
      <c r="C60" s="477"/>
      <c r="D60" s="766">
        <f>SUM(D51:D59)</f>
        <v>0</v>
      </c>
      <c r="E60" s="767">
        <f>SUM(E51:E59)</f>
        <v>0</v>
      </c>
      <c r="F60" s="395"/>
      <c r="G60" s="395"/>
      <c r="H60" s="395"/>
      <c r="I60" s="395"/>
      <c r="J60" s="395"/>
      <c r="K60" s="395"/>
      <c r="L60" s="395"/>
      <c r="M60" s="395"/>
      <c r="N60" s="395"/>
      <c r="O60" s="395"/>
      <c r="P60" s="395"/>
      <c r="Q60" s="395"/>
      <c r="R60" s="407" t="s">
        <v>1205</v>
      </c>
    </row>
    <row r="61" spans="1:18" ht="14.5" thickTop="1">
      <c r="A61" s="399"/>
      <c r="B61" s="399"/>
      <c r="C61" s="399"/>
      <c r="D61" s="550"/>
      <c r="E61" s="550"/>
      <c r="F61" s="393"/>
      <c r="G61" s="393"/>
      <c r="H61" s="393"/>
      <c r="I61" s="393"/>
      <c r="J61" s="393"/>
      <c r="K61" s="393"/>
      <c r="L61" s="393"/>
      <c r="M61" s="393"/>
      <c r="N61" s="393"/>
      <c r="O61" s="393"/>
      <c r="P61" s="393"/>
      <c r="Q61" s="393"/>
      <c r="R61" s="393"/>
    </row>
    <row r="62" spans="1:18" hidden="1"/>
    <row r="63" spans="1:18" hidden="1"/>
    <row r="64" spans="1:18" hidden="1"/>
  </sheetData>
  <sheetProtection password="C3AA" sheet="1" objects="1" scenarios="1"/>
  <customSheetViews>
    <customSheetView guid="{54084986-DBD9-467D-BB87-84DFF604BE53}" topLeftCell="A13">
      <selection activeCell="D31" sqref="D31"/>
      <pageMargins left="0.45" right="0" top="0.25" bottom="0.25" header="0.3" footer="0.3"/>
      <pageSetup paperSize="5" scale="60" orientation="landscape" r:id="rId1"/>
    </customSheetView>
  </customSheetViews>
  <mergeCells count="10">
    <mergeCell ref="A57:B57"/>
    <mergeCell ref="A1:R1"/>
    <mergeCell ref="A11:R11"/>
    <mergeCell ref="A46:E46"/>
    <mergeCell ref="D47:E47"/>
    <mergeCell ref="A55:B55"/>
    <mergeCell ref="A9:R9"/>
    <mergeCell ref="A29:B29"/>
    <mergeCell ref="A44:B44"/>
    <mergeCell ref="K13:O13"/>
  </mergeCells>
  <dataValidations count="2">
    <dataValidation type="decimal" operator="lessThanOrEqual" allowBlank="1" showInputMessage="1" showErrorMessage="1" errorTitle="Numbers only" error="you can only enter whole numbers" sqref="R31:R38 R16:R23 P25:P28 D16:Q16 P41:P43 P17:P23 R25:R28 R40:R43">
      <formula1>50000000000</formula1>
    </dataValidation>
    <dataValidation type="decimal" operator="lessThanOrEqual" allowBlank="1" showInputMessage="1" showErrorMessage="1" errorTitle="Numbers Only" error="You can only enter numbers in these cells.To re input a number, press Cancel  or Retry and  delete, and then re enter a valid number_x000a_" sqref="D60:E60 D29:XFD29 D44:XFD44">
      <formula1>50000000000</formula1>
    </dataValidation>
  </dataValidations>
  <hyperlinks>
    <hyperlink ref="A1:R1" location="ToC!A1" display="20.30"/>
  </hyperlinks>
  <pageMargins left="0.45" right="0" top="0.25" bottom="0.25" header="0.3" footer="0.3"/>
  <pageSetup paperSize="5" scale="50" orientation="landscape"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FFFF00"/>
    <pageSetUpPr fitToPage="1"/>
  </sheetPr>
  <dimension ref="A1:F69"/>
  <sheetViews>
    <sheetView topLeftCell="A4" zoomScale="90" zoomScaleNormal="90" workbookViewId="0">
      <selection activeCell="A18" sqref="A18:B19"/>
    </sheetView>
  </sheetViews>
  <sheetFormatPr defaultColWidth="0" defaultRowHeight="15.5" zeroHeight="1"/>
  <cols>
    <col min="1" max="1" width="10.796875" style="1440" customWidth="1"/>
    <col min="2" max="2" width="3.796875" style="1440" customWidth="1"/>
    <col min="3" max="3" width="65.796875" style="1440" customWidth="1"/>
    <col min="4" max="4" width="8.796875" style="1440" customWidth="1"/>
    <col min="5" max="6" width="20.796875" style="1440" customWidth="1"/>
    <col min="7" max="16384" width="9.296875" style="1440" hidden="1"/>
  </cols>
  <sheetData>
    <row r="1" spans="1:6">
      <c r="A1" s="5248" t="s">
        <v>1206</v>
      </c>
      <c r="B1" s="5248"/>
      <c r="C1" s="5248"/>
      <c r="D1" s="5248"/>
      <c r="E1" s="5249"/>
      <c r="F1" s="5249"/>
    </row>
    <row r="2" spans="1:6">
      <c r="A2" s="496"/>
      <c r="B2" s="496"/>
      <c r="C2" s="496"/>
      <c r="D2" s="397"/>
      <c r="E2" s="1036"/>
      <c r="F2" s="658" t="s">
        <v>2191</v>
      </c>
    </row>
    <row r="3" spans="1:6" ht="18" customHeight="1">
      <c r="A3" s="1730" t="str">
        <f>+Cover!A14</f>
        <v>Select Name of Insurer/ Financial Holding Company</v>
      </c>
      <c r="B3" s="1728"/>
      <c r="C3" s="1728"/>
      <c r="D3" s="397"/>
      <c r="E3" s="1036"/>
      <c r="F3" s="1036"/>
    </row>
    <row r="4" spans="1:6">
      <c r="A4" s="498" t="str">
        <f>+ToC!A3</f>
        <v>Insurer/Financial Holding Company</v>
      </c>
      <c r="B4" s="178"/>
      <c r="C4" s="178"/>
      <c r="D4" s="397"/>
      <c r="E4" s="1036"/>
      <c r="F4" s="1036"/>
    </row>
    <row r="5" spans="1:6">
      <c r="A5" s="498"/>
      <c r="B5" s="178"/>
      <c r="C5" s="178"/>
      <c r="D5" s="499"/>
      <c r="E5" s="1036"/>
      <c r="F5" s="1036"/>
    </row>
    <row r="6" spans="1:6">
      <c r="A6" s="504" t="str">
        <f>+ToC!A5</f>
        <v>General Insurers Annual Return</v>
      </c>
      <c r="B6" s="178"/>
      <c r="C6" s="178"/>
      <c r="D6" s="1036"/>
      <c r="E6" s="1036"/>
      <c r="F6" s="1036"/>
    </row>
    <row r="7" spans="1:6">
      <c r="A7" s="504" t="str">
        <f>+ToC!A6</f>
        <v>For Year Ended:</v>
      </c>
      <c r="B7" s="178"/>
      <c r="C7" s="178"/>
      <c r="D7" s="1036"/>
      <c r="E7" s="1036"/>
      <c r="F7" s="1441">
        <f>+Cover!A22</f>
        <v>0</v>
      </c>
    </row>
    <row r="8" spans="1:6">
      <c r="A8" s="405"/>
      <c r="B8" s="178"/>
      <c r="C8" s="178"/>
      <c r="D8" s="397"/>
      <c r="E8" s="1036"/>
      <c r="F8" s="1036"/>
    </row>
    <row r="9" spans="1:6" ht="15" customHeight="1">
      <c r="A9" s="5503" t="s">
        <v>399</v>
      </c>
      <c r="B9" s="5503"/>
      <c r="C9" s="5503"/>
      <c r="D9" s="5503"/>
      <c r="E9" s="5579"/>
      <c r="F9" s="5579"/>
    </row>
    <row r="10" spans="1:6" ht="15" customHeight="1">
      <c r="A10" s="1005"/>
      <c r="B10" s="1005"/>
      <c r="C10" s="1005"/>
      <c r="D10" s="1005"/>
      <c r="E10" s="1036"/>
      <c r="F10" s="1036"/>
    </row>
    <row r="11" spans="1:6">
      <c r="A11" s="5257" t="s">
        <v>996</v>
      </c>
      <c r="B11" s="5529"/>
      <c r="C11" s="5529"/>
      <c r="D11" s="5529"/>
      <c r="E11" s="5529"/>
      <c r="F11" s="5529"/>
    </row>
    <row r="12" spans="1:6" ht="16" thickBot="1">
      <c r="A12" s="1442"/>
      <c r="B12" s="623"/>
      <c r="C12" s="623"/>
      <c r="D12" s="623"/>
      <c r="E12" s="1036"/>
      <c r="F12" s="1036"/>
    </row>
    <row r="13" spans="1:6" ht="26.5" thickTop="1">
      <c r="A13" s="900" t="s">
        <v>936</v>
      </c>
      <c r="B13" s="230"/>
      <c r="C13" s="230"/>
      <c r="D13" s="230"/>
      <c r="E13" s="217">
        <f>YEAR($F$7)</f>
        <v>1900</v>
      </c>
      <c r="F13" s="231">
        <f>E13-1</f>
        <v>1899</v>
      </c>
    </row>
    <row r="14" spans="1:6">
      <c r="A14" s="901"/>
      <c r="B14" s="11"/>
      <c r="C14" s="11"/>
      <c r="D14" s="11" t="s">
        <v>10</v>
      </c>
      <c r="E14" s="902" t="s">
        <v>349</v>
      </c>
      <c r="F14" s="903" t="s">
        <v>349</v>
      </c>
    </row>
    <row r="15" spans="1:6">
      <c r="A15" s="1443"/>
      <c r="B15" s="1444"/>
      <c r="C15" s="1082" t="s">
        <v>1012</v>
      </c>
      <c r="D15" s="1444"/>
      <c r="E15" s="1445"/>
      <c r="F15" s="1446"/>
    </row>
    <row r="16" spans="1:6">
      <c r="A16" s="1447" t="s">
        <v>30</v>
      </c>
      <c r="B16" s="1448"/>
      <c r="C16" s="1449" t="s">
        <v>1013</v>
      </c>
      <c r="D16" s="1450"/>
      <c r="E16" s="2429">
        <f>+'20.20'!D60</f>
        <v>0</v>
      </c>
      <c r="F16" s="2429">
        <f>+'20.20'!E60</f>
        <v>0</v>
      </c>
    </row>
    <row r="17" spans="1:6">
      <c r="A17" s="1451"/>
      <c r="B17" s="1448"/>
      <c r="C17" s="487" t="s">
        <v>1985</v>
      </c>
      <c r="D17" s="488"/>
      <c r="E17" s="314"/>
      <c r="F17" s="368"/>
    </row>
    <row r="18" spans="1:6">
      <c r="A18" s="1451"/>
      <c r="B18" s="1448"/>
      <c r="C18" s="487"/>
      <c r="D18" s="488"/>
      <c r="E18" s="314"/>
      <c r="F18" s="368"/>
    </row>
    <row r="19" spans="1:6">
      <c r="A19" s="1451"/>
      <c r="B19" s="1448"/>
      <c r="C19" s="487" t="s">
        <v>1986</v>
      </c>
      <c r="D19" s="488"/>
      <c r="E19" s="314"/>
      <c r="F19" s="368"/>
    </row>
    <row r="20" spans="1:6">
      <c r="A20" s="1451"/>
      <c r="B20" s="1448"/>
      <c r="C20" s="487" t="s">
        <v>1987</v>
      </c>
      <c r="D20" s="488"/>
      <c r="E20" s="314"/>
      <c r="F20" s="368"/>
    </row>
    <row r="21" spans="1:6">
      <c r="A21" s="1451"/>
      <c r="B21" s="1448"/>
      <c r="C21" s="487" t="s">
        <v>1988</v>
      </c>
      <c r="D21" s="488"/>
      <c r="E21" s="314"/>
      <c r="F21" s="368"/>
    </row>
    <row r="22" spans="1:6">
      <c r="A22" s="1451"/>
      <c r="B22" s="1448"/>
      <c r="C22" s="487"/>
      <c r="D22" s="488"/>
      <c r="E22" s="314"/>
      <c r="F22" s="368"/>
    </row>
    <row r="23" spans="1:6">
      <c r="A23" s="1451"/>
      <c r="B23" s="1448"/>
      <c r="C23" s="487" t="s">
        <v>1989</v>
      </c>
      <c r="D23" s="488"/>
      <c r="E23" s="314"/>
      <c r="F23" s="314"/>
    </row>
    <row r="24" spans="1:6">
      <c r="A24" s="1451"/>
      <c r="B24" s="1448"/>
      <c r="C24" s="487" t="s">
        <v>1990</v>
      </c>
      <c r="D24" s="488"/>
      <c r="E24" s="314"/>
      <c r="F24" s="368"/>
    </row>
    <row r="25" spans="1:6">
      <c r="A25" s="1451"/>
      <c r="B25" s="1448"/>
      <c r="C25" s="487"/>
      <c r="D25" s="488"/>
      <c r="E25" s="314"/>
      <c r="F25" s="368"/>
    </row>
    <row r="26" spans="1:6">
      <c r="A26" s="1451"/>
      <c r="B26" s="1448"/>
      <c r="C26" s="487" t="s">
        <v>1991</v>
      </c>
      <c r="D26" s="488"/>
      <c r="E26" s="314"/>
      <c r="F26" s="314"/>
    </row>
    <row r="27" spans="1:6">
      <c r="A27" s="1451"/>
      <c r="B27" s="1448"/>
      <c r="C27" s="487"/>
      <c r="D27" s="488"/>
      <c r="E27" s="314"/>
      <c r="F27" s="368"/>
    </row>
    <row r="28" spans="1:6">
      <c r="A28" s="1451"/>
      <c r="B28" s="1448"/>
      <c r="C28" s="487" t="s">
        <v>1992</v>
      </c>
      <c r="D28" s="488"/>
      <c r="E28" s="314"/>
      <c r="F28" s="368"/>
    </row>
    <row r="29" spans="1:6">
      <c r="A29" s="1451"/>
      <c r="B29" s="1448"/>
      <c r="C29" s="487" t="s">
        <v>1993</v>
      </c>
      <c r="D29" s="488"/>
      <c r="E29" s="314"/>
      <c r="F29" s="368"/>
    </row>
    <row r="30" spans="1:6">
      <c r="A30" s="1451"/>
      <c r="B30" s="1448"/>
      <c r="C30" s="487" t="s">
        <v>1994</v>
      </c>
      <c r="D30" s="488"/>
      <c r="E30" s="314"/>
      <c r="F30" s="368"/>
    </row>
    <row r="31" spans="1:6">
      <c r="A31" s="1451"/>
      <c r="B31" s="1448"/>
      <c r="C31" s="487" t="s">
        <v>1995</v>
      </c>
      <c r="D31" s="488"/>
      <c r="E31" s="314"/>
      <c r="F31" s="368"/>
    </row>
    <row r="32" spans="1:6">
      <c r="A32" s="1451"/>
      <c r="B32" s="1448"/>
      <c r="C32" s="487" t="s">
        <v>1996</v>
      </c>
      <c r="D32" s="488"/>
      <c r="E32" s="314"/>
      <c r="F32" s="368"/>
    </row>
    <row r="33" spans="1:6">
      <c r="A33" s="1451"/>
      <c r="B33" s="1448"/>
      <c r="C33" s="487" t="s">
        <v>1997</v>
      </c>
      <c r="D33" s="488"/>
      <c r="E33" s="314"/>
      <c r="F33" s="368"/>
    </row>
    <row r="34" spans="1:6">
      <c r="A34" s="1451"/>
      <c r="B34" s="1448"/>
      <c r="C34" s="487" t="s">
        <v>1998</v>
      </c>
      <c r="D34" s="488"/>
      <c r="E34" s="314"/>
      <c r="F34" s="368"/>
    </row>
    <row r="35" spans="1:6">
      <c r="A35" s="1015"/>
      <c r="B35" s="909"/>
      <c r="C35" s="487" t="s">
        <v>1999</v>
      </c>
      <c r="D35" s="488"/>
      <c r="E35" s="314"/>
      <c r="F35" s="368"/>
    </row>
    <row r="36" spans="1:6">
      <c r="A36" s="1451"/>
      <c r="B36" s="1448"/>
      <c r="C36" s="487" t="s">
        <v>2000</v>
      </c>
      <c r="D36" s="489"/>
      <c r="E36" s="314"/>
      <c r="F36" s="368"/>
    </row>
    <row r="37" spans="1:6">
      <c r="A37" s="1451"/>
      <c r="B37" s="1448"/>
      <c r="C37" s="487" t="s">
        <v>2001</v>
      </c>
      <c r="D37" s="488"/>
      <c r="E37" s="314"/>
      <c r="F37" s="368"/>
    </row>
    <row r="38" spans="1:6">
      <c r="A38" s="1015"/>
      <c r="B38" s="909"/>
      <c r="C38" s="487"/>
      <c r="D38" s="488"/>
      <c r="E38" s="314"/>
      <c r="F38" s="368"/>
    </row>
    <row r="39" spans="1:6">
      <c r="A39" s="1015"/>
      <c r="B39" s="909"/>
      <c r="C39" s="487" t="s">
        <v>2002</v>
      </c>
      <c r="D39" s="489"/>
      <c r="E39" s="314"/>
      <c r="F39" s="314"/>
    </row>
    <row r="40" spans="1:6">
      <c r="A40" s="1015"/>
      <c r="B40" s="909"/>
      <c r="C40" s="487"/>
      <c r="D40" s="489"/>
      <c r="E40" s="314"/>
      <c r="F40" s="368"/>
    </row>
    <row r="41" spans="1:6">
      <c r="A41" s="1015"/>
      <c r="B41" s="909"/>
      <c r="C41" s="487" t="s">
        <v>2003</v>
      </c>
      <c r="D41" s="489"/>
      <c r="E41" s="314"/>
      <c r="F41" s="368"/>
    </row>
    <row r="42" spans="1:6">
      <c r="A42" s="1015"/>
      <c r="B42" s="909"/>
      <c r="C42" s="487" t="s">
        <v>2004</v>
      </c>
      <c r="D42" s="489"/>
      <c r="E42" s="314"/>
      <c r="F42" s="368"/>
    </row>
    <row r="43" spans="1:6">
      <c r="A43" s="1015"/>
      <c r="B43" s="909"/>
      <c r="C43" s="487" t="s">
        <v>2005</v>
      </c>
      <c r="D43" s="489"/>
      <c r="E43" s="314"/>
      <c r="F43" s="368"/>
    </row>
    <row r="44" spans="1:6">
      <c r="A44" s="1015"/>
      <c r="B44" s="909"/>
      <c r="C44" s="487"/>
      <c r="D44" s="489"/>
      <c r="E44" s="314"/>
      <c r="F44" s="368"/>
    </row>
    <row r="45" spans="1:6">
      <c r="A45" s="1015"/>
      <c r="B45" s="909"/>
      <c r="C45" s="487" t="s">
        <v>2006</v>
      </c>
      <c r="D45" s="489"/>
      <c r="E45" s="314"/>
      <c r="F45" s="314"/>
    </row>
    <row r="46" spans="1:6">
      <c r="A46" s="1015"/>
      <c r="B46" s="909"/>
      <c r="C46" s="487"/>
      <c r="D46" s="489"/>
      <c r="E46" s="314"/>
      <c r="F46" s="368"/>
    </row>
    <row r="47" spans="1:6">
      <c r="A47" s="1015"/>
      <c r="B47" s="909"/>
      <c r="C47" s="487" t="s">
        <v>2007</v>
      </c>
      <c r="D47" s="489"/>
      <c r="E47" s="314"/>
      <c r="F47" s="314"/>
    </row>
    <row r="48" spans="1:6">
      <c r="A48" s="1015"/>
      <c r="B48" s="909"/>
      <c r="C48" s="487"/>
      <c r="D48" s="489"/>
      <c r="E48" s="314"/>
      <c r="F48" s="368"/>
    </row>
    <row r="49" spans="1:6">
      <c r="A49" s="1015"/>
      <c r="B49" s="909"/>
      <c r="C49" s="487"/>
      <c r="D49" s="489"/>
      <c r="E49" s="314"/>
      <c r="F49" s="368"/>
    </row>
    <row r="50" spans="1:6">
      <c r="A50" s="1015"/>
      <c r="B50" s="909"/>
      <c r="C50" s="487"/>
      <c r="D50" s="489"/>
      <c r="E50" s="314"/>
      <c r="F50" s="368"/>
    </row>
    <row r="51" spans="1:6">
      <c r="A51" s="1015"/>
      <c r="B51" s="909"/>
      <c r="C51" s="487"/>
      <c r="D51" s="489"/>
      <c r="E51" s="314"/>
      <c r="F51" s="368"/>
    </row>
    <row r="52" spans="1:6">
      <c r="A52" s="1015"/>
      <c r="B52" s="909"/>
      <c r="C52" s="487"/>
      <c r="D52" s="489"/>
      <c r="E52" s="314"/>
      <c r="F52" s="368"/>
    </row>
    <row r="53" spans="1:6">
      <c r="A53" s="1015"/>
      <c r="B53" s="909"/>
      <c r="C53" s="487"/>
      <c r="D53" s="489"/>
      <c r="E53" s="314"/>
      <c r="F53" s="368"/>
    </row>
    <row r="54" spans="1:6">
      <c r="A54" s="1015"/>
      <c r="B54" s="909"/>
      <c r="C54" s="487"/>
      <c r="D54" s="489"/>
      <c r="E54" s="314"/>
      <c r="F54" s="368"/>
    </row>
    <row r="55" spans="1:6">
      <c r="A55" s="1015"/>
      <c r="B55" s="909"/>
      <c r="C55" s="487"/>
      <c r="D55" s="489"/>
      <c r="E55" s="314"/>
      <c r="F55" s="368"/>
    </row>
    <row r="56" spans="1:6">
      <c r="A56" s="1015"/>
      <c r="B56" s="909"/>
      <c r="C56" s="487"/>
      <c r="D56" s="489"/>
      <c r="E56" s="314"/>
      <c r="F56" s="368"/>
    </row>
    <row r="57" spans="1:6">
      <c r="A57" s="1015"/>
      <c r="B57" s="909"/>
      <c r="C57" s="487"/>
      <c r="D57" s="489"/>
      <c r="E57" s="314"/>
      <c r="F57" s="368"/>
    </row>
    <row r="58" spans="1:6">
      <c r="A58" s="1015"/>
      <c r="B58" s="909"/>
      <c r="C58" s="487"/>
      <c r="D58" s="489"/>
      <c r="E58" s="314"/>
      <c r="F58" s="368"/>
    </row>
    <row r="59" spans="1:6">
      <c r="A59" s="1015"/>
      <c r="B59" s="909"/>
      <c r="C59" s="487"/>
      <c r="D59" s="489"/>
      <c r="E59" s="314"/>
      <c r="F59" s="368"/>
    </row>
    <row r="60" spans="1:6">
      <c r="A60" s="1015"/>
      <c r="B60" s="909"/>
      <c r="C60" s="487"/>
      <c r="D60" s="489"/>
      <c r="E60" s="314"/>
      <c r="F60" s="368"/>
    </row>
    <row r="61" spans="1:6">
      <c r="A61" s="1015"/>
      <c r="B61" s="909"/>
      <c r="C61" s="487"/>
      <c r="D61" s="489"/>
      <c r="E61" s="314"/>
      <c r="F61" s="368"/>
    </row>
    <row r="62" spans="1:6">
      <c r="A62" s="1452"/>
      <c r="B62" s="1453"/>
      <c r="C62" s="490"/>
      <c r="D62" s="491"/>
      <c r="E62" s="314"/>
      <c r="F62" s="368"/>
    </row>
    <row r="63" spans="1:6">
      <c r="A63" s="1454"/>
      <c r="B63" s="1455"/>
      <c r="C63" s="487"/>
      <c r="D63" s="489"/>
      <c r="E63" s="314"/>
      <c r="F63" s="368"/>
    </row>
    <row r="64" spans="1:6">
      <c r="A64" s="1015"/>
      <c r="B64" s="909"/>
      <c r="C64" s="487"/>
      <c r="D64" s="489"/>
      <c r="E64" s="314"/>
      <c r="F64" s="368"/>
    </row>
    <row r="65" spans="1:6" ht="16" thickBot="1">
      <c r="A65" s="1263"/>
      <c r="B65" s="1456"/>
      <c r="C65" s="492"/>
      <c r="D65" s="493"/>
      <c r="E65" s="4110"/>
      <c r="F65" s="4111"/>
    </row>
    <row r="66" spans="1:6" ht="16" thickTop="1">
      <c r="A66" s="397"/>
      <c r="B66" s="397"/>
      <c r="C66" s="397"/>
      <c r="D66" s="397"/>
      <c r="E66" s="1036"/>
      <c r="F66" s="1036"/>
    </row>
    <row r="67" spans="1:6">
      <c r="A67" s="397"/>
      <c r="B67" s="397"/>
      <c r="C67" s="748"/>
      <c r="D67" s="1036"/>
      <c r="E67" s="1036"/>
      <c r="F67" s="407" t="str">
        <f>+ToC!E96</f>
        <v xml:space="preserve">GENERAL Annual Return </v>
      </c>
    </row>
    <row r="68" spans="1:6">
      <c r="A68" s="397"/>
      <c r="B68" s="397"/>
      <c r="C68" s="397"/>
      <c r="D68" s="1036"/>
      <c r="E68" s="1036"/>
      <c r="F68" s="407" t="s">
        <v>1122</v>
      </c>
    </row>
    <row r="69" spans="1:6" hidden="1">
      <c r="A69" s="517"/>
      <c r="B69" s="517"/>
      <c r="C69" s="517"/>
      <c r="D69" s="517"/>
    </row>
  </sheetData>
  <sheetProtection password="C3AA" sheet="1" objects="1" scenarios="1"/>
  <customSheetViews>
    <customSheetView guid="{54084986-DBD9-467D-BB87-84DFF604BE53}" fitToPage="1" topLeftCell="A2">
      <selection activeCell="E16" sqref="E16"/>
      <pageMargins left="0.39370078740157483" right="0.39370078740157483" top="0.59055118110236227" bottom="0.39370078740157483" header="0.39370078740157483" footer="0.19685039370078741"/>
      <printOptions horizontalCentered="1"/>
      <pageSetup paperSize="5" scale="85" orientation="portrait" r:id="rId1"/>
      <headerFooter alignWithMargins="0"/>
    </customSheetView>
  </customSheetViews>
  <mergeCells count="3">
    <mergeCell ref="A11:F11"/>
    <mergeCell ref="A1:F1"/>
    <mergeCell ref="A9:F9"/>
  </mergeCells>
  <hyperlinks>
    <hyperlink ref="A1:F1" location="ToC!A1" display="20.32"/>
  </hyperlinks>
  <printOptions horizontalCentered="1"/>
  <pageMargins left="0.39370078740157483" right="0.39370078740157483" top="0.59055118110236227" bottom="0.39370078740157483" header="0.39370078740157483" footer="0.19685039370078741"/>
  <pageSetup paperSize="5" scale="83" orientation="portrait" r:id="rId2"/>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CCFFFF"/>
  </sheetPr>
  <dimension ref="A1:J63"/>
  <sheetViews>
    <sheetView zoomScale="98" zoomScaleNormal="98" workbookViewId="0">
      <selection activeCell="A18" sqref="A18:B19"/>
    </sheetView>
  </sheetViews>
  <sheetFormatPr defaultColWidth="0" defaultRowHeight="12.5" zeroHeight="1"/>
  <cols>
    <col min="1" max="1" width="4.296875" style="3910" customWidth="1"/>
    <col min="2" max="2" width="7" style="3910" customWidth="1"/>
    <col min="3" max="3" width="57.69921875" style="3910" customWidth="1"/>
    <col min="4" max="4" width="9.296875" style="3910" customWidth="1"/>
    <col min="5" max="10" width="20.796875" style="3910" customWidth="1"/>
    <col min="11" max="16384" width="9.296875" style="3910" hidden="1"/>
  </cols>
  <sheetData>
    <row r="1" spans="1:10" ht="13">
      <c r="A1" s="5414" t="s">
        <v>32</v>
      </c>
      <c r="B1" s="5380"/>
      <c r="C1" s="5380"/>
      <c r="D1" s="5380"/>
      <c r="E1" s="5380"/>
      <c r="F1" s="5380"/>
      <c r="G1" s="5380"/>
      <c r="H1" s="5380"/>
      <c r="I1" s="5380"/>
      <c r="J1" s="5380"/>
    </row>
    <row r="2" spans="1:10" ht="14">
      <c r="A2" s="397"/>
      <c r="B2" s="397"/>
      <c r="C2" s="397"/>
      <c r="D2" s="397"/>
      <c r="E2" s="397"/>
      <c r="F2" s="397"/>
      <c r="G2" s="397"/>
      <c r="H2" s="397"/>
      <c r="I2" s="397"/>
      <c r="J2" s="658" t="s">
        <v>2055</v>
      </c>
    </row>
    <row r="3" spans="1:10" ht="14">
      <c r="A3" s="1730" t="str">
        <f>+Cover!A14</f>
        <v>Select Name of Insurer/ Financial Holding Company</v>
      </c>
      <c r="B3" s="1728"/>
      <c r="C3" s="1728"/>
      <c r="D3" s="397"/>
      <c r="E3" s="397"/>
      <c r="F3" s="397"/>
      <c r="G3" s="397"/>
      <c r="H3" s="397"/>
      <c r="I3" s="397"/>
      <c r="J3" s="397"/>
    </row>
    <row r="4" spans="1:10" ht="14">
      <c r="A4" s="498" t="str">
        <f>+ToC!A2</f>
        <v>Select Name of Insurer/ Financial Holding Company</v>
      </c>
      <c r="B4" s="1706"/>
      <c r="C4" s="1706"/>
      <c r="D4" s="397"/>
      <c r="E4" s="397"/>
      <c r="F4" s="397"/>
      <c r="G4" s="397"/>
      <c r="H4" s="397"/>
      <c r="I4" s="397"/>
      <c r="J4" s="397"/>
    </row>
    <row r="5" spans="1:10" ht="14">
      <c r="A5" s="504"/>
      <c r="B5" s="504"/>
      <c r="C5" s="504"/>
      <c r="D5" s="397"/>
      <c r="E5" s="397"/>
      <c r="F5" s="397"/>
      <c r="G5" s="397"/>
      <c r="H5" s="397"/>
      <c r="I5" s="397"/>
      <c r="J5" s="397"/>
    </row>
    <row r="6" spans="1:10" ht="14">
      <c r="A6" s="504" t="str">
        <f>+ToC!A5</f>
        <v>General Insurers Annual Return</v>
      </c>
      <c r="B6" s="504"/>
      <c r="C6" s="504"/>
      <c r="D6" s="397"/>
      <c r="E6" s="397"/>
      <c r="F6" s="397"/>
      <c r="G6" s="397"/>
      <c r="H6" s="397"/>
      <c r="I6" s="397"/>
      <c r="J6" s="397"/>
    </row>
    <row r="7" spans="1:10" ht="14">
      <c r="A7" s="504" t="str">
        <f>+ToC!A6</f>
        <v>For Year Ended:</v>
      </c>
      <c r="B7" s="504"/>
      <c r="C7" s="504"/>
      <c r="D7" s="397"/>
      <c r="E7" s="397"/>
      <c r="F7" s="397"/>
      <c r="G7" s="397"/>
      <c r="H7" s="397"/>
      <c r="I7" s="397"/>
      <c r="J7" s="626">
        <f>+Cover!A22</f>
        <v>0</v>
      </c>
    </row>
    <row r="8" spans="1:10" ht="14">
      <c r="A8" s="397"/>
      <c r="B8" s="397"/>
      <c r="C8" s="397"/>
      <c r="D8" s="397"/>
      <c r="E8" s="397"/>
      <c r="F8" s="397"/>
      <c r="G8" s="397"/>
      <c r="H8" s="397"/>
      <c r="I8" s="397"/>
      <c r="J8" s="397"/>
    </row>
    <row r="9" spans="1:10" ht="14">
      <c r="A9" s="5582" t="s">
        <v>231</v>
      </c>
      <c r="B9" s="5581"/>
      <c r="C9" s="5581"/>
      <c r="D9" s="5581"/>
      <c r="E9" s="5581"/>
      <c r="F9" s="5581"/>
      <c r="G9" s="5581"/>
      <c r="H9" s="5581"/>
      <c r="I9" s="5581"/>
      <c r="J9" s="5581"/>
    </row>
    <row r="10" spans="1:10" ht="14">
      <c r="A10" s="5580" t="s">
        <v>2193</v>
      </c>
      <c r="B10" s="5581"/>
      <c r="C10" s="5581"/>
      <c r="D10" s="5581"/>
      <c r="E10" s="5581"/>
      <c r="F10" s="5581"/>
      <c r="G10" s="5581"/>
      <c r="H10" s="5581"/>
      <c r="I10" s="5581"/>
      <c r="J10" s="5581"/>
    </row>
    <row r="11" spans="1:10" ht="14.5" thickBot="1">
      <c r="A11" s="1009"/>
      <c r="B11" s="1009"/>
      <c r="C11" s="1009"/>
      <c r="D11" s="1009"/>
      <c r="E11" s="1009"/>
      <c r="F11" s="1009"/>
      <c r="G11" s="1009"/>
      <c r="H11" s="1009"/>
      <c r="I11" s="1009"/>
      <c r="J11" s="1010"/>
    </row>
    <row r="12" spans="1:10" ht="56.5" thickTop="1">
      <c r="A12" s="3472"/>
      <c r="B12" s="3472"/>
      <c r="C12" s="3473"/>
      <c r="D12" s="3474" t="s">
        <v>10</v>
      </c>
      <c r="E12" s="3475" t="s">
        <v>1154</v>
      </c>
      <c r="F12" s="3476" t="s">
        <v>1152</v>
      </c>
      <c r="G12" s="3477" t="s">
        <v>1531</v>
      </c>
      <c r="H12" s="3476" t="s">
        <v>1530</v>
      </c>
      <c r="I12" s="3476" t="s">
        <v>1155</v>
      </c>
      <c r="J12" s="3478" t="s">
        <v>1153</v>
      </c>
    </row>
    <row r="13" spans="1:10" ht="14">
      <c r="A13" s="2449"/>
      <c r="B13" s="2449"/>
      <c r="C13" s="2465"/>
      <c r="D13" s="2466"/>
      <c r="E13" s="2467" t="s">
        <v>144</v>
      </c>
      <c r="F13" s="2467" t="s">
        <v>145</v>
      </c>
      <c r="G13" s="2467" t="s">
        <v>146</v>
      </c>
      <c r="H13" s="2467" t="s">
        <v>359</v>
      </c>
      <c r="I13" s="2467" t="s">
        <v>1157</v>
      </c>
      <c r="J13" s="2468" t="s">
        <v>1132</v>
      </c>
    </row>
    <row r="14" spans="1:10" ht="15" customHeight="1" thickBot="1">
      <c r="A14" s="2450">
        <v>1</v>
      </c>
      <c r="B14" s="3537" t="s">
        <v>1149</v>
      </c>
      <c r="C14" s="3538"/>
      <c r="D14" s="3539"/>
      <c r="E14" s="3540"/>
      <c r="F14" s="3540"/>
      <c r="G14" s="3541">
        <f>SUM(E14:F14)</f>
        <v>0</v>
      </c>
      <c r="H14" s="3542"/>
      <c r="I14" s="3542"/>
      <c r="J14" s="3543"/>
    </row>
    <row r="15" spans="1:10" ht="15" customHeight="1">
      <c r="A15" s="2451">
        <v>2</v>
      </c>
      <c r="B15" s="2469" t="s">
        <v>404</v>
      </c>
      <c r="C15" s="1012"/>
      <c r="D15" s="3535"/>
      <c r="E15" s="3536"/>
      <c r="F15" s="3536"/>
      <c r="G15" s="3536"/>
      <c r="H15" s="3536"/>
      <c r="I15" s="3536"/>
      <c r="J15" s="1014"/>
    </row>
    <row r="16" spans="1:10" ht="15" customHeight="1">
      <c r="A16" s="2452"/>
      <c r="B16" s="2472" t="s">
        <v>1147</v>
      </c>
      <c r="C16" s="1823" t="s">
        <v>1135</v>
      </c>
      <c r="D16" s="2471"/>
      <c r="E16" s="2473"/>
      <c r="F16" s="2473"/>
      <c r="G16" s="2446">
        <f>SUM(E16:F16)</f>
        <v>0</v>
      </c>
      <c r="H16" s="1904"/>
      <c r="I16" s="1904"/>
      <c r="J16" s="2474"/>
    </row>
    <row r="17" spans="1:10" ht="15" customHeight="1">
      <c r="A17" s="2452"/>
      <c r="B17" s="2472" t="s">
        <v>1148</v>
      </c>
      <c r="C17" s="1823" t="s">
        <v>1230</v>
      </c>
      <c r="D17" s="2471"/>
      <c r="E17" s="2475"/>
      <c r="F17" s="2475"/>
      <c r="G17" s="1917"/>
      <c r="H17" s="1917"/>
      <c r="I17" s="1917"/>
      <c r="J17" s="2476"/>
    </row>
    <row r="18" spans="1:10" ht="15" customHeight="1">
      <c r="A18" s="2451"/>
      <c r="B18" s="2452"/>
      <c r="C18" s="1825" t="s">
        <v>1136</v>
      </c>
      <c r="D18" s="2471"/>
      <c r="E18" s="2473"/>
      <c r="F18" s="2473"/>
      <c r="G18" s="2446">
        <f t="shared" ref="G18:G23" si="0">SUM(E18:F18)</f>
        <v>0</v>
      </c>
      <c r="H18" s="1904"/>
      <c r="I18" s="1904"/>
      <c r="J18" s="2474"/>
    </row>
    <row r="19" spans="1:10" ht="15" customHeight="1">
      <c r="A19" s="2451"/>
      <c r="B19" s="2452"/>
      <c r="C19" s="1825" t="s">
        <v>1137</v>
      </c>
      <c r="D19" s="2471"/>
      <c r="E19" s="2473"/>
      <c r="F19" s="2473"/>
      <c r="G19" s="2446">
        <f t="shared" si="0"/>
        <v>0</v>
      </c>
      <c r="H19" s="1904"/>
      <c r="I19" s="1904"/>
      <c r="J19" s="2474"/>
    </row>
    <row r="20" spans="1:10" ht="15" customHeight="1">
      <c r="A20" s="2451"/>
      <c r="B20" s="2470" t="s">
        <v>1224</v>
      </c>
      <c r="C20" s="1823" t="s">
        <v>1138</v>
      </c>
      <c r="D20" s="2471"/>
      <c r="E20" s="2473"/>
      <c r="F20" s="2473"/>
      <c r="G20" s="2446">
        <f t="shared" si="0"/>
        <v>0</v>
      </c>
      <c r="H20" s="1904"/>
      <c r="I20" s="1904"/>
      <c r="J20" s="2474"/>
    </row>
    <row r="21" spans="1:10" ht="15" customHeight="1">
      <c r="A21" s="2451"/>
      <c r="B21" s="2470" t="s">
        <v>1225</v>
      </c>
      <c r="C21" s="1823" t="s">
        <v>1145</v>
      </c>
      <c r="D21" s="2471"/>
      <c r="E21" s="2473"/>
      <c r="F21" s="2473"/>
      <c r="G21" s="2446">
        <f t="shared" si="0"/>
        <v>0</v>
      </c>
      <c r="H21" s="1904"/>
      <c r="I21" s="1904"/>
      <c r="J21" s="2474"/>
    </row>
    <row r="22" spans="1:10" ht="15" customHeight="1">
      <c r="A22" s="2453"/>
      <c r="B22" s="2477" t="s">
        <v>1231</v>
      </c>
      <c r="C22" s="1824" t="s">
        <v>1223</v>
      </c>
      <c r="D22" s="2471"/>
      <c r="E22" s="2473"/>
      <c r="F22" s="2473"/>
      <c r="G22" s="2446">
        <f t="shared" si="0"/>
        <v>0</v>
      </c>
      <c r="H22" s="1904"/>
      <c r="I22" s="1904"/>
      <c r="J22" s="2474"/>
    </row>
    <row r="23" spans="1:10" ht="15" customHeight="1">
      <c r="A23" s="2454"/>
      <c r="B23" s="2478" t="s">
        <v>1226</v>
      </c>
      <c r="C23" s="402" t="s">
        <v>249</v>
      </c>
      <c r="D23" s="2479"/>
      <c r="E23" s="2480"/>
      <c r="F23" s="2480"/>
      <c r="G23" s="2446">
        <f t="shared" si="0"/>
        <v>0</v>
      </c>
      <c r="H23" s="1904"/>
      <c r="I23" s="1904"/>
      <c r="J23" s="2474"/>
    </row>
    <row r="24" spans="1:10" ht="15" customHeight="1">
      <c r="A24" s="2455"/>
      <c r="B24" s="1948"/>
      <c r="C24" s="2481" t="s">
        <v>517</v>
      </c>
      <c r="D24" s="2482"/>
      <c r="E24" s="2483">
        <f t="shared" ref="E24:J24" si="1">SUM(E18:E23)+E16</f>
        <v>0</v>
      </c>
      <c r="F24" s="2483">
        <f t="shared" si="1"/>
        <v>0</v>
      </c>
      <c r="G24" s="2483">
        <f t="shared" si="1"/>
        <v>0</v>
      </c>
      <c r="H24" s="2483">
        <f t="shared" si="1"/>
        <v>0</v>
      </c>
      <c r="I24" s="2483">
        <f t="shared" si="1"/>
        <v>0</v>
      </c>
      <c r="J24" s="1950">
        <f t="shared" si="1"/>
        <v>0</v>
      </c>
    </row>
    <row r="25" spans="1:10" ht="15" customHeight="1">
      <c r="A25" s="2455"/>
      <c r="B25" s="2484" t="s">
        <v>1227</v>
      </c>
      <c r="C25" s="1812"/>
      <c r="D25" s="2482"/>
      <c r="E25" s="2828"/>
      <c r="F25" s="2828"/>
      <c r="G25" s="2485">
        <f>SUM(E25:F25)</f>
        <v>0</v>
      </c>
      <c r="H25" s="2828"/>
      <c r="I25" s="2828"/>
      <c r="J25" s="2829"/>
    </row>
    <row r="26" spans="1:10" ht="15" customHeight="1">
      <c r="A26" s="2455"/>
      <c r="B26" s="2486" t="s">
        <v>1165</v>
      </c>
      <c r="C26" s="2487"/>
      <c r="D26" s="2482"/>
      <c r="E26" s="2485">
        <f t="shared" ref="E26:J26" si="2">SUM(E24:E25)</f>
        <v>0</v>
      </c>
      <c r="F26" s="2485">
        <f t="shared" si="2"/>
        <v>0</v>
      </c>
      <c r="G26" s="2485">
        <f t="shared" si="2"/>
        <v>0</v>
      </c>
      <c r="H26" s="2485">
        <f t="shared" si="2"/>
        <v>0</v>
      </c>
      <c r="I26" s="2485">
        <f t="shared" si="2"/>
        <v>0</v>
      </c>
      <c r="J26" s="2488">
        <f t="shared" si="2"/>
        <v>0</v>
      </c>
    </row>
    <row r="27" spans="1:10" ht="15" customHeight="1">
      <c r="A27" s="2456"/>
      <c r="B27" s="2489"/>
      <c r="C27" s="574"/>
      <c r="D27" s="1028"/>
      <c r="E27" s="1020"/>
      <c r="F27" s="1020"/>
      <c r="G27" s="1013"/>
      <c r="H27" s="1013"/>
      <c r="I27" s="1013"/>
      <c r="J27" s="2490"/>
    </row>
    <row r="28" spans="1:10" ht="15" customHeight="1">
      <c r="A28" s="2453"/>
      <c r="B28" s="2491" t="s">
        <v>1232</v>
      </c>
      <c r="C28" s="1828"/>
      <c r="D28" s="2492"/>
      <c r="E28" s="2444">
        <v>0</v>
      </c>
      <c r="F28" s="1030"/>
      <c r="G28" s="1830">
        <f>SUM(E28:F28)</f>
        <v>0</v>
      </c>
      <c r="H28" s="1029"/>
      <c r="I28" s="1029"/>
      <c r="J28" s="1031"/>
    </row>
    <row r="29" spans="1:10" ht="15" customHeight="1">
      <c r="A29" s="2451"/>
      <c r="B29" s="1426"/>
      <c r="C29" s="574"/>
      <c r="D29" s="1028"/>
      <c r="E29" s="1020"/>
      <c r="F29" s="1020"/>
      <c r="G29" s="1013"/>
      <c r="H29" s="1013"/>
      <c r="I29" s="1013"/>
      <c r="J29" s="1014"/>
    </row>
    <row r="30" spans="1:10" ht="15" customHeight="1">
      <c r="A30" s="2451"/>
      <c r="B30" s="2452" t="s">
        <v>1144</v>
      </c>
      <c r="C30" s="1824" t="s">
        <v>1163</v>
      </c>
      <c r="D30" s="2471"/>
      <c r="E30" s="1904"/>
      <c r="F30" s="2443"/>
      <c r="G30" s="2446">
        <f>SUM(E30:F30)</f>
        <v>0</v>
      </c>
      <c r="H30" s="1904"/>
      <c r="I30" s="1904"/>
      <c r="J30" s="635"/>
    </row>
    <row r="31" spans="1:10" ht="15" customHeight="1">
      <c r="A31" s="2451"/>
      <c r="B31" s="2452"/>
      <c r="C31" s="1825" t="s">
        <v>1140</v>
      </c>
      <c r="D31" s="2471"/>
      <c r="E31" s="1904"/>
      <c r="F31" s="2443"/>
      <c r="G31" s="2446">
        <f>SUM(E31:F31)</f>
        <v>0</v>
      </c>
      <c r="H31" s="1904"/>
      <c r="I31" s="1904"/>
      <c r="J31" s="635"/>
    </row>
    <row r="32" spans="1:10" ht="15" customHeight="1">
      <c r="A32" s="2451"/>
      <c r="B32" s="2452"/>
      <c r="C32" s="1855" t="s">
        <v>1228</v>
      </c>
      <c r="D32" s="2471"/>
      <c r="E32" s="1904"/>
      <c r="F32" s="2443"/>
      <c r="G32" s="2446">
        <f>SUM(E32:F32)</f>
        <v>0</v>
      </c>
      <c r="H32" s="1904"/>
      <c r="I32" s="1904"/>
      <c r="J32" s="635"/>
    </row>
    <row r="33" spans="1:10" ht="15" customHeight="1">
      <c r="A33" s="3559"/>
      <c r="B33" s="3560"/>
      <c r="C33" s="3545" t="s">
        <v>1759</v>
      </c>
      <c r="D33" s="1829"/>
      <c r="E33" s="3561"/>
      <c r="F33" s="3562"/>
      <c r="G33" s="3186">
        <f>SUM(E33:F33)</f>
        <v>0</v>
      </c>
      <c r="H33" s="3561"/>
      <c r="I33" s="3561"/>
      <c r="J33" s="3563"/>
    </row>
    <row r="34" spans="1:10" ht="15" customHeight="1">
      <c r="A34" s="2457"/>
      <c r="B34" s="2493"/>
      <c r="C34" s="3549" t="s">
        <v>1760</v>
      </c>
      <c r="D34" s="2492"/>
      <c r="E34" s="2445"/>
      <c r="F34" s="3564"/>
      <c r="G34" s="3186">
        <f>SUM(E34:F34)</f>
        <v>0</v>
      </c>
      <c r="H34" s="2445"/>
      <c r="I34" s="2445"/>
      <c r="J34" s="3565"/>
    </row>
    <row r="35" spans="1:10" ht="15" customHeight="1">
      <c r="A35" s="2458"/>
      <c r="B35" s="2495"/>
      <c r="C35" s="2496" t="s">
        <v>517</v>
      </c>
      <c r="D35" s="1033"/>
      <c r="E35" s="2483">
        <f>SUM(E30:E34)</f>
        <v>0</v>
      </c>
      <c r="F35" s="2483">
        <f t="shared" ref="F35:J35" si="3">SUM(F30:F34)</f>
        <v>0</v>
      </c>
      <c r="G35" s="2483">
        <f t="shared" si="3"/>
        <v>0</v>
      </c>
      <c r="H35" s="2483">
        <f t="shared" si="3"/>
        <v>0</v>
      </c>
      <c r="I35" s="2483">
        <f t="shared" si="3"/>
        <v>0</v>
      </c>
      <c r="J35" s="2483">
        <f t="shared" si="3"/>
        <v>0</v>
      </c>
    </row>
    <row r="36" spans="1:10" ht="15" customHeight="1">
      <c r="A36" s="2458"/>
      <c r="B36" s="2495" t="s">
        <v>1761</v>
      </c>
      <c r="C36" s="3554" t="s">
        <v>1758</v>
      </c>
      <c r="D36" s="1033"/>
      <c r="E36" s="3566"/>
      <c r="F36" s="3566"/>
      <c r="G36" s="3567">
        <f>SUM(E36:F36)</f>
        <v>0</v>
      </c>
      <c r="H36" s="3566"/>
      <c r="I36" s="3566"/>
      <c r="J36" s="3568"/>
    </row>
    <row r="37" spans="1:10" ht="15" customHeight="1">
      <c r="A37" s="2458"/>
      <c r="B37" s="2495"/>
      <c r="C37" s="2496" t="s">
        <v>1762</v>
      </c>
      <c r="D37" s="1033"/>
      <c r="E37" s="3558">
        <f>SUM(E35:E36)</f>
        <v>0</v>
      </c>
      <c r="F37" s="3558">
        <f t="shared" ref="F37:J37" si="4">SUM(F35:F36)</f>
        <v>0</v>
      </c>
      <c r="G37" s="3558">
        <f t="shared" si="4"/>
        <v>0</v>
      </c>
      <c r="H37" s="3558">
        <f t="shared" si="4"/>
        <v>0</v>
      </c>
      <c r="I37" s="3558">
        <f t="shared" si="4"/>
        <v>0</v>
      </c>
      <c r="J37" s="3558">
        <f t="shared" si="4"/>
        <v>0</v>
      </c>
    </row>
    <row r="38" spans="1:10" ht="15" customHeight="1">
      <c r="A38" s="2458"/>
      <c r="B38" s="2495" t="s">
        <v>1229</v>
      </c>
      <c r="C38" s="2497"/>
      <c r="D38" s="1033"/>
      <c r="E38" s="3557"/>
      <c r="F38" s="3594"/>
      <c r="G38" s="3203">
        <f>SUM(E38:F38)</f>
        <v>0</v>
      </c>
      <c r="H38" s="3556"/>
      <c r="I38" s="3556"/>
      <c r="J38" s="1032"/>
    </row>
    <row r="39" spans="1:10" ht="15" customHeight="1">
      <c r="A39" s="2459"/>
      <c r="B39" s="2486" t="s">
        <v>1763</v>
      </c>
      <c r="C39" s="2497"/>
      <c r="D39" s="1033"/>
      <c r="E39" s="2483">
        <f>SUM(E37:E38)</f>
        <v>0</v>
      </c>
      <c r="F39" s="2483">
        <f t="shared" ref="F39:J39" si="5">SUM(F37:F38)</f>
        <v>0</v>
      </c>
      <c r="G39" s="2483">
        <f>SUM(G37:G38)</f>
        <v>0</v>
      </c>
      <c r="H39" s="2483">
        <f t="shared" si="5"/>
        <v>0</v>
      </c>
      <c r="I39" s="2483">
        <f t="shared" si="5"/>
        <v>0</v>
      </c>
      <c r="J39" s="2483">
        <f t="shared" si="5"/>
        <v>0</v>
      </c>
    </row>
    <row r="40" spans="1:10" ht="15" customHeight="1">
      <c r="A40" s="3701"/>
      <c r="B40" s="3709" t="s">
        <v>1792</v>
      </c>
      <c r="C40" s="3710"/>
      <c r="D40" s="3706"/>
      <c r="E40" s="3707"/>
      <c r="F40" s="3707"/>
      <c r="G40" s="3707"/>
      <c r="H40" s="3707"/>
      <c r="I40" s="3707"/>
      <c r="J40" s="3708"/>
    </row>
    <row r="41" spans="1:10" ht="15" customHeight="1">
      <c r="A41" s="3701"/>
      <c r="B41" s="3711" t="s">
        <v>1794</v>
      </c>
      <c r="C41" s="3703"/>
      <c r="D41" s="3704"/>
      <c r="E41" s="3712"/>
      <c r="F41" s="3712"/>
      <c r="G41" s="2446">
        <f>SUM(E41:F41)</f>
        <v>0</v>
      </c>
      <c r="H41" s="3712"/>
      <c r="I41" s="3712"/>
      <c r="J41" s="3716"/>
    </row>
    <row r="42" spans="1:10" ht="15" customHeight="1">
      <c r="A42" s="2459"/>
      <c r="B42" s="2493" t="s">
        <v>2198</v>
      </c>
      <c r="C42" s="3705"/>
      <c r="D42" s="2492"/>
      <c r="E42" s="2809"/>
      <c r="F42" s="2809"/>
      <c r="G42" s="2446">
        <f>SUM(E42:F42)</f>
        <v>0</v>
      </c>
      <c r="H42" s="2809"/>
      <c r="I42" s="2809"/>
      <c r="J42" s="3717"/>
    </row>
    <row r="43" spans="1:10" ht="15" customHeight="1">
      <c r="A43" s="3701"/>
      <c r="B43" s="3714" t="s">
        <v>1795</v>
      </c>
      <c r="C43" s="3715"/>
      <c r="D43" s="3702"/>
      <c r="E43" s="3713">
        <f>SUM(E41:E42)</f>
        <v>0</v>
      </c>
      <c r="F43" s="3713">
        <f t="shared" ref="F43:J43" si="6">SUM(F41:F42)</f>
        <v>0</v>
      </c>
      <c r="G43" s="3713">
        <f t="shared" si="6"/>
        <v>0</v>
      </c>
      <c r="H43" s="3713">
        <f t="shared" si="6"/>
        <v>0</v>
      </c>
      <c r="I43" s="3713">
        <f t="shared" si="6"/>
        <v>0</v>
      </c>
      <c r="J43" s="3713">
        <f t="shared" si="6"/>
        <v>0</v>
      </c>
    </row>
    <row r="44" spans="1:10" ht="15" customHeight="1">
      <c r="A44" s="2459"/>
      <c r="B44" s="1969" t="s">
        <v>520</v>
      </c>
      <c r="C44" s="2498"/>
      <c r="D44" s="2482"/>
      <c r="E44" s="2499">
        <f>E26+E28+E39+E43</f>
        <v>0</v>
      </c>
      <c r="F44" s="2499">
        <f t="shared" ref="F44:J44" si="7">F26+F28+F39+F43</f>
        <v>0</v>
      </c>
      <c r="G44" s="2499">
        <f t="shared" si="7"/>
        <v>0</v>
      </c>
      <c r="H44" s="2499">
        <f t="shared" si="7"/>
        <v>0</v>
      </c>
      <c r="I44" s="2499">
        <f t="shared" si="7"/>
        <v>0</v>
      </c>
      <c r="J44" s="2499">
        <f t="shared" si="7"/>
        <v>0</v>
      </c>
    </row>
    <row r="45" spans="1:10" ht="15" customHeight="1">
      <c r="A45" s="2460"/>
      <c r="B45" s="2500"/>
      <c r="C45" s="2501"/>
      <c r="D45" s="1034"/>
      <c r="E45" s="1019"/>
      <c r="F45" s="1019"/>
      <c r="G45" s="1018"/>
      <c r="H45" s="1018"/>
      <c r="I45" s="1018"/>
      <c r="J45" s="1021"/>
    </row>
    <row r="46" spans="1:10" ht="15" customHeight="1">
      <c r="A46" s="2451">
        <v>3</v>
      </c>
      <c r="B46" s="1015" t="s">
        <v>1141</v>
      </c>
      <c r="C46" s="1826"/>
      <c r="D46" s="2471"/>
      <c r="E46" s="2473"/>
      <c r="F46" s="2473"/>
      <c r="G46" s="2446">
        <f>SUM(E46:F46)</f>
        <v>0</v>
      </c>
      <c r="H46" s="1904"/>
      <c r="I46" s="1904"/>
      <c r="J46" s="2474"/>
    </row>
    <row r="47" spans="1:10" ht="15" customHeight="1">
      <c r="A47" s="2451">
        <v>4</v>
      </c>
      <c r="B47" s="1015" t="s">
        <v>1142</v>
      </c>
      <c r="C47" s="2502"/>
      <c r="D47" s="2471"/>
      <c r="E47" s="2473"/>
      <c r="F47" s="2473"/>
      <c r="G47" s="2446">
        <f>SUM(E47:F47)</f>
        <v>0</v>
      </c>
      <c r="H47" s="1904"/>
      <c r="I47" s="1904"/>
      <c r="J47" s="2474"/>
    </row>
    <row r="48" spans="1:10" ht="15" customHeight="1">
      <c r="A48" s="2451">
        <v>5</v>
      </c>
      <c r="B48" s="1015" t="s">
        <v>2197</v>
      </c>
      <c r="C48" s="2502"/>
      <c r="D48" s="2471"/>
      <c r="E48" s="1904"/>
      <c r="F48" s="1904"/>
      <c r="G48" s="2446">
        <f>SUM(E48:F48)</f>
        <v>0</v>
      </c>
      <c r="H48" s="1904"/>
      <c r="I48" s="1904"/>
      <c r="J48" s="2474"/>
    </row>
    <row r="49" spans="1:10" ht="15" customHeight="1">
      <c r="A49" s="2448"/>
      <c r="B49" s="1355"/>
      <c r="C49" s="402"/>
      <c r="D49" s="2479"/>
      <c r="E49" s="2503"/>
      <c r="F49" s="2503"/>
      <c r="G49" s="2503"/>
      <c r="H49" s="2503"/>
      <c r="I49" s="2503"/>
      <c r="J49" s="1022"/>
    </row>
    <row r="50" spans="1:10" ht="15" customHeight="1" thickBot="1">
      <c r="A50" s="2461"/>
      <c r="B50" s="2461" t="s">
        <v>1150</v>
      </c>
      <c r="C50" s="2504"/>
      <c r="D50" s="2505"/>
      <c r="E50" s="2506">
        <f>SUM(E46:E48)+E14+E44</f>
        <v>0</v>
      </c>
      <c r="F50" s="2506">
        <f t="shared" ref="F50:J50" si="8">SUM(F46:F48)+F14+F44</f>
        <v>0</v>
      </c>
      <c r="G50" s="2506">
        <f t="shared" si="8"/>
        <v>0</v>
      </c>
      <c r="H50" s="2506">
        <f t="shared" si="8"/>
        <v>0</v>
      </c>
      <c r="I50" s="2506">
        <f t="shared" si="8"/>
        <v>0</v>
      </c>
      <c r="J50" s="2507">
        <f t="shared" si="8"/>
        <v>0</v>
      </c>
    </row>
    <row r="51" spans="1:10" ht="15" customHeight="1">
      <c r="A51" s="2462"/>
      <c r="B51" s="2462"/>
      <c r="C51" s="2508"/>
      <c r="D51" s="1033"/>
      <c r="E51" s="1024"/>
      <c r="F51" s="1023"/>
      <c r="G51" s="1023"/>
      <c r="H51" s="1023"/>
      <c r="I51" s="1023"/>
      <c r="J51" s="1025"/>
    </row>
    <row r="52" spans="1:10" ht="15" customHeight="1">
      <c r="A52" s="2463"/>
      <c r="B52" s="2509" t="s">
        <v>1151</v>
      </c>
      <c r="C52" s="1026"/>
      <c r="D52" s="1035"/>
      <c r="E52" s="2510"/>
      <c r="F52" s="2510"/>
      <c r="G52" s="2513">
        <f>-'21.12'!E52+'21.12'!T52</f>
        <v>0</v>
      </c>
      <c r="H52" s="2510"/>
      <c r="I52" s="2510"/>
      <c r="J52" s="2511"/>
    </row>
    <row r="53" spans="1:10" ht="15" customHeight="1">
      <c r="A53" s="2448"/>
      <c r="B53" s="2512"/>
      <c r="C53" s="1011"/>
      <c r="D53" s="2479"/>
      <c r="E53" s="2513"/>
      <c r="F53" s="2513"/>
      <c r="G53" s="2513"/>
      <c r="H53" s="2513"/>
      <c r="I53" s="2513"/>
      <c r="J53" s="2514"/>
    </row>
    <row r="54" spans="1:10" ht="15" customHeight="1" thickBot="1">
      <c r="A54" s="2464"/>
      <c r="B54" s="2515" t="s">
        <v>518</v>
      </c>
      <c r="C54" s="2516"/>
      <c r="D54" s="2517"/>
      <c r="E54" s="2518">
        <f>+E50</f>
        <v>0</v>
      </c>
      <c r="F54" s="2518">
        <f>+F50</f>
        <v>0</v>
      </c>
      <c r="G54" s="2518">
        <f>G50+G52</f>
        <v>0</v>
      </c>
      <c r="H54" s="2518">
        <f>H50</f>
        <v>0</v>
      </c>
      <c r="I54" s="2518">
        <f>I50</f>
        <v>0</v>
      </c>
      <c r="J54" s="1027">
        <f>J50</f>
        <v>0</v>
      </c>
    </row>
    <row r="55" spans="1:10" ht="14.5" thickTop="1">
      <c r="A55" s="1009"/>
      <c r="B55" s="1009"/>
      <c r="C55" s="1009"/>
      <c r="D55" s="1009"/>
      <c r="E55" s="1009"/>
      <c r="F55" s="1009"/>
      <c r="G55" s="1009"/>
      <c r="H55" s="1009"/>
      <c r="I55" s="1009"/>
      <c r="J55" s="407" t="str">
        <f>+ToC!E96</f>
        <v xml:space="preserve">GENERAL Annual Return </v>
      </c>
    </row>
    <row r="56" spans="1:10" ht="14">
      <c r="A56" s="1009"/>
      <c r="B56" s="1009"/>
      <c r="C56" s="1009"/>
      <c r="D56" s="1009"/>
      <c r="E56" s="1009"/>
      <c r="F56" s="1009"/>
      <c r="G56" s="1009"/>
      <c r="H56" s="1009"/>
      <c r="I56" s="1009"/>
      <c r="J56" s="407" t="s">
        <v>1159</v>
      </c>
    </row>
    <row r="57" spans="1:10" hidden="1"/>
    <row r="58" spans="1:10" hidden="1"/>
    <row r="59" spans="1:10" hidden="1"/>
    <row r="60" spans="1:10" hidden="1"/>
    <row r="61" spans="1:10" hidden="1"/>
    <row r="62" spans="1:10" hidden="1"/>
    <row r="63" spans="1:10"/>
  </sheetData>
  <sheetProtection password="C3AA" sheet="1" objects="1" scenarios="1"/>
  <mergeCells count="3">
    <mergeCell ref="A1:J1"/>
    <mergeCell ref="A10:J10"/>
    <mergeCell ref="A9:J9"/>
  </mergeCells>
  <hyperlinks>
    <hyperlink ref="A1:J1" location="ToC!A1" display="21.10"/>
  </hyperlinks>
  <pageMargins left="0.5" right="0.2" top="1" bottom="1" header="0.5" footer="0.5"/>
  <pageSetup paperSize="5" scale="55" orientation="landscape" r:id="rId1"/>
  <ignoredErrors>
    <ignoredError sqref="A1 E13:J13" numberStoredAsText="1"/>
    <ignoredError sqref="G24" formula="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CCFFFF"/>
  </sheetPr>
  <dimension ref="A1:X55"/>
  <sheetViews>
    <sheetView zoomScaleNormal="100" workbookViewId="0">
      <pane xSplit="3" ySplit="15" topLeftCell="F16" activePane="bottomRight" state="frozen"/>
      <selection activeCell="A18" sqref="A18:B19"/>
      <selection pane="topRight" activeCell="A18" sqref="A18:B19"/>
      <selection pane="bottomLeft" activeCell="A18" sqref="A18:B19"/>
      <selection pane="bottomRight" activeCell="A18" sqref="A18:C19"/>
    </sheetView>
  </sheetViews>
  <sheetFormatPr defaultColWidth="0" defaultRowHeight="13" zeroHeight="1"/>
  <cols>
    <col min="1" max="1" width="2.69921875" customWidth="1"/>
    <col min="2" max="2" width="6.69921875" customWidth="1"/>
    <col min="3" max="3" width="49.796875" bestFit="1" customWidth="1"/>
    <col min="4" max="4" width="9.296875" customWidth="1"/>
    <col min="5" max="5" width="16.19921875" customWidth="1"/>
    <col min="6" max="6" width="17.5" bestFit="1" customWidth="1"/>
    <col min="7" max="7" width="17.5" style="14" customWidth="1"/>
    <col min="8" max="8" width="15.5" style="14" bestFit="1" customWidth="1"/>
    <col min="9" max="9" width="17.5" style="14" bestFit="1" customWidth="1"/>
    <col min="10" max="10" width="13.296875" style="14" bestFit="1" customWidth="1"/>
    <col min="11" max="11" width="16" style="14" bestFit="1" customWidth="1"/>
    <col min="12" max="12" width="16" style="14" customWidth="1"/>
    <col min="13" max="13" width="16.5" customWidth="1"/>
    <col min="14" max="18" width="12.19921875" customWidth="1"/>
    <col min="19" max="19" width="18.796875" customWidth="1"/>
    <col min="20" max="20" width="18.796875" bestFit="1" customWidth="1"/>
    <col min="21" max="21" width="18.796875" customWidth="1"/>
    <col min="22" max="23" width="9.296875" hidden="1" customWidth="1"/>
    <col min="24" max="24" width="28.19921875" hidden="1" customWidth="1"/>
    <col min="25" max="16384" width="9.296875" hidden="1"/>
  </cols>
  <sheetData>
    <row r="1" spans="1:24" ht="14">
      <c r="A1" s="5538" t="s">
        <v>33</v>
      </c>
      <c r="B1" s="5242"/>
      <c r="C1" s="5242"/>
      <c r="D1" s="5242"/>
      <c r="E1" s="5242"/>
      <c r="F1" s="5242"/>
      <c r="G1" s="5242"/>
      <c r="H1" s="5242"/>
      <c r="I1" s="5242"/>
      <c r="J1" s="5242"/>
      <c r="K1" s="5242"/>
      <c r="L1" s="5242"/>
      <c r="M1" s="5242"/>
      <c r="N1" s="5242"/>
      <c r="O1" s="5242"/>
      <c r="P1" s="5242"/>
      <c r="Q1" s="5242"/>
      <c r="R1" s="5242"/>
      <c r="S1" s="5242"/>
      <c r="T1" s="5242"/>
      <c r="U1" s="5242"/>
    </row>
    <row r="2" spans="1:24" ht="14">
      <c r="A2" s="622"/>
      <c r="B2" s="622"/>
      <c r="C2" s="1199"/>
      <c r="D2" s="622"/>
      <c r="E2" s="622"/>
      <c r="F2" s="397"/>
      <c r="G2" s="397"/>
      <c r="H2" s="397"/>
      <c r="I2" s="397"/>
      <c r="J2" s="397"/>
      <c r="K2" s="397"/>
      <c r="L2" s="397"/>
      <c r="M2" s="397"/>
      <c r="N2" s="397"/>
      <c r="O2" s="397"/>
      <c r="P2" s="397"/>
      <c r="Q2" s="397"/>
      <c r="R2" s="397"/>
      <c r="S2" s="397"/>
      <c r="T2" s="94"/>
      <c r="U2" s="94"/>
    </row>
    <row r="3" spans="1:24" ht="14">
      <c r="A3" s="1804" t="str">
        <f>+Cover!A14</f>
        <v>Select Name of Insurer/ Financial Holding Company</v>
      </c>
      <c r="B3" s="1744"/>
      <c r="C3" s="1744"/>
      <c r="D3" s="1745"/>
      <c r="E3" s="1745"/>
      <c r="F3" s="397"/>
      <c r="G3" s="397"/>
      <c r="H3" s="397"/>
      <c r="I3" s="397"/>
      <c r="J3" s="397"/>
      <c r="K3" s="397"/>
      <c r="L3" s="397"/>
      <c r="M3" s="397"/>
      <c r="N3" s="397"/>
      <c r="O3" s="397"/>
      <c r="P3" s="397"/>
      <c r="Q3" s="397"/>
      <c r="R3" s="625"/>
      <c r="S3" s="236" t="s">
        <v>2195</v>
      </c>
      <c r="T3" s="94"/>
      <c r="U3" s="94"/>
    </row>
    <row r="4" spans="1:24" ht="14">
      <c r="A4" s="797" t="s">
        <v>122</v>
      </c>
      <c r="B4" s="402"/>
      <c r="C4" s="402"/>
      <c r="D4" s="402"/>
      <c r="E4" s="397"/>
      <c r="F4" s="397"/>
      <c r="G4" s="397"/>
      <c r="H4" s="397"/>
      <c r="I4" s="397"/>
      <c r="J4" s="397"/>
      <c r="K4" s="397"/>
      <c r="L4" s="397"/>
      <c r="M4" s="397"/>
      <c r="N4" s="397"/>
      <c r="O4" s="397"/>
      <c r="P4" s="397"/>
      <c r="Q4" s="397"/>
      <c r="R4" s="397"/>
      <c r="S4" s="397"/>
      <c r="T4" s="94"/>
      <c r="U4" s="94"/>
    </row>
    <row r="5" spans="1:24" ht="14">
      <c r="A5" s="797"/>
      <c r="B5" s="402"/>
      <c r="C5" s="402"/>
      <c r="D5" s="402"/>
      <c r="E5" s="397"/>
      <c r="F5" s="397"/>
      <c r="G5" s="397"/>
      <c r="H5" s="397"/>
      <c r="I5" s="397"/>
      <c r="J5" s="397"/>
      <c r="K5" s="397"/>
      <c r="L5" s="397"/>
      <c r="M5" s="397"/>
      <c r="N5" s="397"/>
      <c r="O5" s="625"/>
      <c r="P5" s="397"/>
      <c r="Q5" s="397"/>
      <c r="R5" s="397"/>
      <c r="S5" s="397"/>
      <c r="T5" s="94"/>
      <c r="U5" s="94"/>
    </row>
    <row r="6" spans="1:24" ht="14">
      <c r="A6" s="504" t="str">
        <f>+ToC!A5</f>
        <v>General Insurers Annual Return</v>
      </c>
      <c r="B6" s="178"/>
      <c r="C6" s="178"/>
      <c r="D6" s="178"/>
      <c r="E6" s="397"/>
      <c r="F6" s="397"/>
      <c r="G6" s="397"/>
      <c r="H6" s="397"/>
      <c r="I6" s="397"/>
      <c r="J6" s="397"/>
      <c r="K6" s="397"/>
      <c r="L6" s="397"/>
      <c r="M6" s="397"/>
      <c r="N6" s="397"/>
      <c r="O6" s="397"/>
      <c r="P6" s="397"/>
      <c r="Q6" s="397"/>
      <c r="R6" s="397"/>
      <c r="S6" s="397"/>
      <c r="T6" s="94"/>
      <c r="U6" s="94"/>
    </row>
    <row r="7" spans="1:24" ht="14">
      <c r="A7" s="1799" t="str">
        <f>+ToC!A6</f>
        <v>For Year Ended:</v>
      </c>
      <c r="B7" s="402"/>
      <c r="C7" s="402"/>
      <c r="D7" s="402"/>
      <c r="E7" s="397"/>
      <c r="F7" s="397"/>
      <c r="G7" s="397"/>
      <c r="H7" s="397"/>
      <c r="I7" s="397"/>
      <c r="J7" s="397"/>
      <c r="K7" s="397"/>
      <c r="L7" s="397"/>
      <c r="M7" s="397"/>
      <c r="N7" s="397"/>
      <c r="O7" s="397"/>
      <c r="P7" s="397"/>
      <c r="Q7" s="397"/>
      <c r="R7" s="397"/>
      <c r="S7" s="626">
        <f>+Cover!A22</f>
        <v>0</v>
      </c>
      <c r="T7" s="94"/>
      <c r="U7" s="94"/>
    </row>
    <row r="8" spans="1:24" ht="14">
      <c r="A8" s="628"/>
      <c r="B8" s="1801"/>
      <c r="C8" s="1803"/>
      <c r="D8" s="1801"/>
      <c r="E8" s="1801"/>
      <c r="F8" s="1802"/>
      <c r="G8" s="1802"/>
      <c r="H8" s="1802"/>
      <c r="I8" s="1802"/>
      <c r="J8" s="1802"/>
      <c r="K8" s="1802"/>
      <c r="L8" s="1802"/>
      <c r="M8" s="1802"/>
      <c r="N8" s="1802"/>
      <c r="O8" s="1802"/>
      <c r="P8" s="1802"/>
      <c r="Q8" s="1802"/>
      <c r="R8" s="1802"/>
      <c r="S8" s="1802"/>
      <c r="T8" s="94"/>
      <c r="U8" s="94"/>
    </row>
    <row r="9" spans="1:24" ht="14">
      <c r="A9" s="5430" t="s">
        <v>231</v>
      </c>
      <c r="B9" s="5589"/>
      <c r="C9" s="5589"/>
      <c r="D9" s="5589"/>
      <c r="E9" s="5589"/>
      <c r="F9" s="5589"/>
      <c r="G9" s="5589"/>
      <c r="H9" s="5589"/>
      <c r="I9" s="5589"/>
      <c r="J9" s="5589"/>
      <c r="K9" s="5589"/>
      <c r="L9" s="5589"/>
      <c r="M9" s="5589"/>
      <c r="N9" s="5589"/>
      <c r="O9" s="5589"/>
      <c r="P9" s="5589"/>
      <c r="Q9" s="5589"/>
      <c r="R9" s="5589"/>
      <c r="S9" s="5589"/>
      <c r="T9" s="5589"/>
      <c r="U9" s="5589"/>
    </row>
    <row r="10" spans="1:24" ht="14">
      <c r="A10" s="628"/>
      <c r="B10" s="1801"/>
      <c r="C10" s="1803"/>
      <c r="D10" s="1801"/>
      <c r="E10" s="1801"/>
      <c r="F10" s="1801"/>
      <c r="G10" s="1801"/>
      <c r="H10" s="1801"/>
      <c r="I10" s="1801"/>
      <c r="J10" s="1801"/>
      <c r="K10" s="1801"/>
      <c r="L10" s="1801"/>
      <c r="M10" s="1802"/>
      <c r="N10" s="1802"/>
      <c r="O10" s="1802"/>
      <c r="P10" s="1802"/>
      <c r="Q10" s="1802"/>
      <c r="R10" s="1802"/>
      <c r="S10" s="1802"/>
      <c r="T10" s="1802"/>
      <c r="U10" s="1800"/>
    </row>
    <row r="11" spans="1:24" ht="14">
      <c r="A11" s="5450" t="s">
        <v>2196</v>
      </c>
      <c r="B11" s="5581"/>
      <c r="C11" s="5581"/>
      <c r="D11" s="5581"/>
      <c r="E11" s="5581"/>
      <c r="F11" s="5581"/>
      <c r="G11" s="5581"/>
      <c r="H11" s="5581"/>
      <c r="I11" s="5581"/>
      <c r="J11" s="5581"/>
      <c r="K11" s="5581"/>
      <c r="L11" s="5581"/>
      <c r="M11" s="5581"/>
      <c r="N11" s="5581"/>
      <c r="O11" s="5581"/>
      <c r="P11" s="5581"/>
      <c r="Q11" s="5581"/>
      <c r="R11" s="5581"/>
      <c r="S11" s="5581"/>
      <c r="T11" s="5581"/>
      <c r="U11" s="5581"/>
    </row>
    <row r="12" spans="1:24" ht="14.5" thickBot="1">
      <c r="A12" s="1876"/>
      <c r="B12" s="1876"/>
      <c r="C12" s="1877"/>
      <c r="D12" s="1876"/>
      <c r="E12" s="1876"/>
      <c r="F12" s="402"/>
      <c r="G12" s="402"/>
      <c r="H12" s="402"/>
      <c r="I12" s="402"/>
      <c r="J12" s="402"/>
      <c r="K12" s="402"/>
      <c r="L12" s="402"/>
      <c r="M12" s="402"/>
      <c r="N12" s="402"/>
      <c r="O12" s="402"/>
      <c r="P12" s="402"/>
      <c r="Q12" s="402"/>
      <c r="R12" s="402"/>
      <c r="S12" s="402"/>
      <c r="T12" s="397" t="s">
        <v>511</v>
      </c>
      <c r="U12" s="397" t="s">
        <v>511</v>
      </c>
    </row>
    <row r="13" spans="1:24" ht="26.5" thickTop="1">
      <c r="A13" s="1833"/>
      <c r="B13" s="1038"/>
      <c r="C13" s="1866"/>
      <c r="D13" s="1867" t="s">
        <v>10</v>
      </c>
      <c r="E13" s="2584" t="s">
        <v>720</v>
      </c>
      <c r="F13" s="3572" t="s">
        <v>1059</v>
      </c>
      <c r="G13" s="3572" t="s">
        <v>527</v>
      </c>
      <c r="H13" s="3572" t="s">
        <v>1060</v>
      </c>
      <c r="I13" s="3572" t="s">
        <v>1218</v>
      </c>
      <c r="J13" s="3572" t="s">
        <v>1057</v>
      </c>
      <c r="K13" s="3572" t="s">
        <v>1062</v>
      </c>
      <c r="L13" s="3572" t="s">
        <v>1219</v>
      </c>
      <c r="M13" s="3572" t="s">
        <v>1058</v>
      </c>
      <c r="N13" s="3572" t="s">
        <v>1765</v>
      </c>
      <c r="O13" s="3572" t="s">
        <v>1765</v>
      </c>
      <c r="P13" s="3572" t="s">
        <v>1765</v>
      </c>
      <c r="Q13" s="3572" t="s">
        <v>1765</v>
      </c>
      <c r="R13" s="3572" t="s">
        <v>1765</v>
      </c>
      <c r="S13" s="3572" t="s">
        <v>249</v>
      </c>
      <c r="T13" s="2538" t="s">
        <v>250</v>
      </c>
      <c r="U13" s="2539" t="s">
        <v>250</v>
      </c>
    </row>
    <row r="14" spans="1:24">
      <c r="A14" s="1834"/>
      <c r="B14" s="1835"/>
      <c r="C14" s="1835"/>
      <c r="D14" s="2519"/>
      <c r="E14" s="2541"/>
      <c r="F14" s="2540"/>
      <c r="G14" s="2540"/>
      <c r="H14" s="2540"/>
      <c r="I14" s="2540"/>
      <c r="J14" s="2540"/>
      <c r="K14" s="2540"/>
      <c r="L14" s="2540"/>
      <c r="M14" s="2541"/>
      <c r="N14" s="2541"/>
      <c r="O14" s="2541"/>
      <c r="P14" s="2541"/>
      <c r="Q14" s="2541"/>
      <c r="R14" s="2541"/>
      <c r="S14" s="2541"/>
      <c r="T14" s="2542">
        <f>YEAR($S$7)</f>
        <v>1900</v>
      </c>
      <c r="U14" s="2543">
        <f>T14-1</f>
        <v>1899</v>
      </c>
      <c r="X14" s="3571" t="s">
        <v>1765</v>
      </c>
    </row>
    <row r="15" spans="1:24">
      <c r="A15" s="1836"/>
      <c r="B15" s="1837"/>
      <c r="C15" s="1837"/>
      <c r="D15" s="2520"/>
      <c r="E15" s="2547"/>
      <c r="F15" s="2544"/>
      <c r="G15" s="2545"/>
      <c r="H15" s="2546"/>
      <c r="I15" s="2546"/>
      <c r="J15" s="2546"/>
      <c r="K15" s="2546"/>
      <c r="L15" s="2546"/>
      <c r="M15" s="2546"/>
      <c r="N15" s="2546"/>
      <c r="O15" s="2547"/>
      <c r="P15" s="2547"/>
      <c r="Q15" s="2547"/>
      <c r="R15" s="2547"/>
      <c r="S15" s="2547"/>
      <c r="T15" s="2548"/>
      <c r="U15" s="2534"/>
      <c r="X15" s="14" t="s">
        <v>1056</v>
      </c>
    </row>
    <row r="16" spans="1:24" ht="13.5" thickBot="1">
      <c r="A16" s="1838">
        <v>1</v>
      </c>
      <c r="B16" s="5585" t="s">
        <v>1156</v>
      </c>
      <c r="C16" s="5586"/>
      <c r="D16" s="2521"/>
      <c r="E16" s="2585">
        <f>+'21.10'!G14</f>
        <v>0</v>
      </c>
      <c r="F16" s="2550"/>
      <c r="G16" s="2550"/>
      <c r="H16" s="2550"/>
      <c r="I16" s="2550"/>
      <c r="J16" s="2550"/>
      <c r="K16" s="2550"/>
      <c r="L16" s="2550"/>
      <c r="M16" s="2550"/>
      <c r="N16" s="2550"/>
      <c r="O16" s="2550"/>
      <c r="P16" s="2550"/>
      <c r="Q16" s="2550"/>
      <c r="R16" s="2550"/>
      <c r="S16" s="2550"/>
      <c r="T16" s="2551">
        <f>SUM(E16:S16)</f>
        <v>0</v>
      </c>
      <c r="U16" s="2552"/>
      <c r="X16" s="14" t="s">
        <v>1059</v>
      </c>
    </row>
    <row r="17" spans="1:24">
      <c r="A17" s="1839"/>
      <c r="B17" s="1816"/>
      <c r="C17" s="1817"/>
      <c r="D17" s="2522"/>
      <c r="E17" s="2586"/>
      <c r="F17" s="2553"/>
      <c r="G17" s="2553"/>
      <c r="H17" s="2553"/>
      <c r="I17" s="2553"/>
      <c r="J17" s="2553"/>
      <c r="K17" s="2553"/>
      <c r="L17" s="2553"/>
      <c r="M17" s="2553"/>
      <c r="N17" s="2553"/>
      <c r="O17" s="2553"/>
      <c r="P17" s="2553"/>
      <c r="Q17" s="2553"/>
      <c r="R17" s="2553"/>
      <c r="S17" s="2553"/>
      <c r="T17" s="2554"/>
      <c r="U17" s="2549"/>
      <c r="X17" s="14" t="s">
        <v>1217</v>
      </c>
    </row>
    <row r="18" spans="1:24">
      <c r="A18" s="1839">
        <v>2</v>
      </c>
      <c r="B18" s="5587" t="s">
        <v>404</v>
      </c>
      <c r="C18" s="5588"/>
      <c r="D18" s="2523"/>
      <c r="E18" s="2587"/>
      <c r="F18" s="2555"/>
      <c r="G18" s="2555"/>
      <c r="H18" s="2555"/>
      <c r="I18" s="2555"/>
      <c r="J18" s="2555"/>
      <c r="K18" s="2555"/>
      <c r="L18" s="2555"/>
      <c r="M18" s="2555"/>
      <c r="N18" s="2555"/>
      <c r="O18" s="2555"/>
      <c r="P18" s="2555"/>
      <c r="Q18" s="2555"/>
      <c r="R18" s="2555"/>
      <c r="S18" s="2555"/>
      <c r="T18" s="2556"/>
      <c r="U18" s="2557"/>
      <c r="X18" s="14" t="s">
        <v>1104</v>
      </c>
    </row>
    <row r="19" spans="1:24" ht="14">
      <c r="A19" s="1839"/>
      <c r="B19" s="1840" t="s">
        <v>1222</v>
      </c>
      <c r="C19" s="1814" t="s">
        <v>1135</v>
      </c>
      <c r="D19" s="2524"/>
      <c r="E19" s="2588">
        <f>+'21.10'!G16</f>
        <v>0</v>
      </c>
      <c r="F19" s="2688"/>
      <c r="G19" s="2688"/>
      <c r="H19" s="2688"/>
      <c r="I19" s="2688"/>
      <c r="J19" s="2688"/>
      <c r="K19" s="2688"/>
      <c r="L19" s="2688"/>
      <c r="M19" s="2688"/>
      <c r="N19" s="2688"/>
      <c r="O19" s="2688"/>
      <c r="P19" s="2688"/>
      <c r="Q19" s="2688"/>
      <c r="R19" s="2688"/>
      <c r="S19" s="2688"/>
      <c r="T19" s="2558">
        <f>SUM(E19:S19)</f>
        <v>0</v>
      </c>
      <c r="U19" s="1875"/>
      <c r="X19" s="14" t="s">
        <v>527</v>
      </c>
    </row>
    <row r="20" spans="1:24" ht="14">
      <c r="A20" s="1839"/>
      <c r="B20" s="1840" t="s">
        <v>1148</v>
      </c>
      <c r="C20" s="1814" t="s">
        <v>1134</v>
      </c>
      <c r="D20" s="2524"/>
      <c r="E20" s="2589"/>
      <c r="F20" s="2535"/>
      <c r="G20" s="2535"/>
      <c r="H20" s="2535"/>
      <c r="I20" s="2535"/>
      <c r="J20" s="2535"/>
      <c r="K20" s="2535"/>
      <c r="L20" s="2535"/>
      <c r="M20" s="2535"/>
      <c r="N20" s="2535"/>
      <c r="O20" s="2535"/>
      <c r="P20" s="2535"/>
      <c r="Q20" s="2535"/>
      <c r="R20" s="2535"/>
      <c r="S20" s="2535"/>
      <c r="T20" s="1841"/>
      <c r="U20" s="1873"/>
      <c r="X20" s="14" t="s">
        <v>1060</v>
      </c>
    </row>
    <row r="21" spans="1:24" ht="14">
      <c r="A21" s="1839"/>
      <c r="B21" s="1842"/>
      <c r="C21" s="1813" t="s">
        <v>1136</v>
      </c>
      <c r="D21" s="2525"/>
      <c r="E21" s="2588">
        <f>+'21.10'!G18</f>
        <v>0</v>
      </c>
      <c r="F21" s="2559"/>
      <c r="G21" s="2559"/>
      <c r="H21" s="2559"/>
      <c r="I21" s="2559"/>
      <c r="J21" s="2559"/>
      <c r="K21" s="2559"/>
      <c r="L21" s="2559"/>
      <c r="M21" s="2559"/>
      <c r="N21" s="2559"/>
      <c r="O21" s="2559"/>
      <c r="P21" s="2559"/>
      <c r="Q21" s="2559"/>
      <c r="R21" s="2559"/>
      <c r="S21" s="2559"/>
      <c r="T21" s="2558">
        <f t="shared" ref="T21:T26" si="0">SUM(E21:S21)</f>
        <v>0</v>
      </c>
      <c r="U21" s="1875"/>
      <c r="X21" s="14" t="s">
        <v>1055</v>
      </c>
    </row>
    <row r="22" spans="1:24" ht="14">
      <c r="A22" s="1839"/>
      <c r="B22" s="1842"/>
      <c r="C22" s="1813" t="s">
        <v>1137</v>
      </c>
      <c r="D22" s="2525"/>
      <c r="E22" s="2588">
        <f>+'21.10'!G19</f>
        <v>0</v>
      </c>
      <c r="F22" s="2559"/>
      <c r="G22" s="2559"/>
      <c r="H22" s="2559"/>
      <c r="I22" s="2559"/>
      <c r="J22" s="2559"/>
      <c r="K22" s="2559"/>
      <c r="L22" s="2559"/>
      <c r="M22" s="2559"/>
      <c r="N22" s="2559"/>
      <c r="O22" s="2559"/>
      <c r="P22" s="2559"/>
      <c r="Q22" s="2559"/>
      <c r="R22" s="2559"/>
      <c r="S22" s="2559"/>
      <c r="T22" s="2558">
        <f t="shared" si="0"/>
        <v>0</v>
      </c>
      <c r="U22" s="1875"/>
      <c r="X22" s="1" t="s">
        <v>1218</v>
      </c>
    </row>
    <row r="23" spans="1:24" ht="14">
      <c r="A23" s="1839"/>
      <c r="B23" s="1871" t="s">
        <v>1224</v>
      </c>
      <c r="C23" s="1040" t="s">
        <v>1138</v>
      </c>
      <c r="D23" s="2524"/>
      <c r="E23" s="2588">
        <f>+'21.10'!G20</f>
        <v>0</v>
      </c>
      <c r="F23" s="2688"/>
      <c r="G23" s="2688"/>
      <c r="H23" s="2688"/>
      <c r="I23" s="2688"/>
      <c r="J23" s="2688"/>
      <c r="K23" s="2688"/>
      <c r="L23" s="2688"/>
      <c r="M23" s="2688"/>
      <c r="N23" s="2688"/>
      <c r="O23" s="2688"/>
      <c r="P23" s="2688"/>
      <c r="Q23" s="2688"/>
      <c r="R23" s="2688"/>
      <c r="S23" s="2688"/>
      <c r="T23" s="2558">
        <f t="shared" si="0"/>
        <v>0</v>
      </c>
      <c r="U23" s="1875"/>
      <c r="X23" s="14" t="s">
        <v>1099</v>
      </c>
    </row>
    <row r="24" spans="1:24" ht="14">
      <c r="A24" s="1839"/>
      <c r="B24" s="1843" t="s">
        <v>1225</v>
      </c>
      <c r="C24" s="1814" t="s">
        <v>1145</v>
      </c>
      <c r="D24" s="2524"/>
      <c r="E24" s="2588">
        <f>+'21.10'!G21</f>
        <v>0</v>
      </c>
      <c r="F24" s="2688"/>
      <c r="G24" s="2688"/>
      <c r="H24" s="2688"/>
      <c r="I24" s="2688"/>
      <c r="J24" s="2688"/>
      <c r="K24" s="2688"/>
      <c r="L24" s="2688"/>
      <c r="M24" s="2688"/>
      <c r="N24" s="2688"/>
      <c r="O24" s="2688"/>
      <c r="P24" s="2688"/>
      <c r="Q24" s="2688"/>
      <c r="R24" s="2688"/>
      <c r="S24" s="2688"/>
      <c r="T24" s="2558">
        <f t="shared" si="0"/>
        <v>0</v>
      </c>
      <c r="U24" s="2560"/>
      <c r="X24" s="14" t="s">
        <v>1766</v>
      </c>
    </row>
    <row r="25" spans="1:24" ht="14">
      <c r="A25" s="1839"/>
      <c r="B25" s="1844" t="s">
        <v>1755</v>
      </c>
      <c r="C25" s="1815" t="s">
        <v>1223</v>
      </c>
      <c r="D25" s="2526"/>
      <c r="E25" s="2588">
        <f>+'21.10'!G22</f>
        <v>0</v>
      </c>
      <c r="F25" s="2688"/>
      <c r="G25" s="2688"/>
      <c r="H25" s="2688"/>
      <c r="I25" s="2688"/>
      <c r="J25" s="2688"/>
      <c r="K25" s="2688"/>
      <c r="L25" s="2688"/>
      <c r="M25" s="2688"/>
      <c r="N25" s="2688"/>
      <c r="O25" s="2688"/>
      <c r="P25" s="2688"/>
      <c r="Q25" s="2688"/>
      <c r="R25" s="2688"/>
      <c r="S25" s="2688"/>
      <c r="T25" s="2558">
        <f t="shared" si="0"/>
        <v>0</v>
      </c>
      <c r="U25" s="1875"/>
      <c r="X25" s="14" t="s">
        <v>1057</v>
      </c>
    </row>
    <row r="26" spans="1:24" ht="14">
      <c r="A26" s="1839"/>
      <c r="B26" s="1845" t="s">
        <v>1756</v>
      </c>
      <c r="C26" s="1846" t="s">
        <v>249</v>
      </c>
      <c r="D26" s="2526"/>
      <c r="E26" s="2588">
        <f>+'21.10'!G23</f>
        <v>0</v>
      </c>
      <c r="F26" s="2562"/>
      <c r="G26" s="2562"/>
      <c r="H26" s="2562"/>
      <c r="I26" s="2562"/>
      <c r="J26" s="2562"/>
      <c r="K26" s="2562"/>
      <c r="L26" s="2562"/>
      <c r="M26" s="2562"/>
      <c r="N26" s="2562"/>
      <c r="O26" s="2562"/>
      <c r="P26" s="2562"/>
      <c r="Q26" s="2562"/>
      <c r="R26" s="2562"/>
      <c r="S26" s="2562">
        <v>0</v>
      </c>
      <c r="T26" s="2558">
        <f t="shared" si="0"/>
        <v>0</v>
      </c>
      <c r="U26" s="1875"/>
      <c r="X26" s="14" t="s">
        <v>721</v>
      </c>
    </row>
    <row r="27" spans="1:24" ht="14">
      <c r="A27" s="1839"/>
      <c r="B27" s="1810"/>
      <c r="C27" s="1811" t="s">
        <v>517</v>
      </c>
      <c r="D27" s="2416"/>
      <c r="E27" s="2536">
        <f t="shared" ref="E27:U27" si="1">SUM(E21:E26)+E19</f>
        <v>0</v>
      </c>
      <c r="F27" s="2536">
        <f t="shared" si="1"/>
        <v>0</v>
      </c>
      <c r="G27" s="2536">
        <f t="shared" si="1"/>
        <v>0</v>
      </c>
      <c r="H27" s="2536">
        <f t="shared" si="1"/>
        <v>0</v>
      </c>
      <c r="I27" s="2536">
        <f t="shared" si="1"/>
        <v>0</v>
      </c>
      <c r="J27" s="2536">
        <f t="shared" si="1"/>
        <v>0</v>
      </c>
      <c r="K27" s="2536">
        <f t="shared" si="1"/>
        <v>0</v>
      </c>
      <c r="L27" s="2536">
        <f t="shared" si="1"/>
        <v>0</v>
      </c>
      <c r="M27" s="2536">
        <f t="shared" si="1"/>
        <v>0</v>
      </c>
      <c r="N27" s="2536">
        <f t="shared" si="1"/>
        <v>0</v>
      </c>
      <c r="O27" s="2536">
        <f t="shared" si="1"/>
        <v>0</v>
      </c>
      <c r="P27" s="2536">
        <f t="shared" si="1"/>
        <v>0</v>
      </c>
      <c r="Q27" s="2536">
        <f t="shared" si="1"/>
        <v>0</v>
      </c>
      <c r="R27" s="2536">
        <f t="shared" si="1"/>
        <v>0</v>
      </c>
      <c r="S27" s="2536">
        <f t="shared" si="1"/>
        <v>0</v>
      </c>
      <c r="T27" s="2536">
        <f t="shared" si="1"/>
        <v>0</v>
      </c>
      <c r="U27" s="1874">
        <f t="shared" si="1"/>
        <v>0</v>
      </c>
      <c r="X27" s="14" t="s">
        <v>1054</v>
      </c>
    </row>
    <row r="28" spans="1:24" ht="14">
      <c r="A28" s="1839"/>
      <c r="B28" s="1809" t="s">
        <v>1757</v>
      </c>
      <c r="C28" s="1812"/>
      <c r="D28" s="2526"/>
      <c r="E28" s="2689">
        <f>+'21.10'!G25</f>
        <v>0</v>
      </c>
      <c r="F28" s="2563"/>
      <c r="G28" s="2563"/>
      <c r="H28" s="2563"/>
      <c r="I28" s="2563"/>
      <c r="J28" s="2563"/>
      <c r="K28" s="2563"/>
      <c r="L28" s="2563"/>
      <c r="M28" s="2563"/>
      <c r="N28" s="2563"/>
      <c r="O28" s="2563"/>
      <c r="P28" s="2563"/>
      <c r="Q28" s="2563"/>
      <c r="R28" s="2563"/>
      <c r="S28" s="2563"/>
      <c r="T28" s="2564">
        <f>SUM(E28:S28)</f>
        <v>0</v>
      </c>
      <c r="U28" s="2565"/>
      <c r="X28" s="14" t="s">
        <v>1061</v>
      </c>
    </row>
    <row r="29" spans="1:24" ht="14">
      <c r="A29" s="1839"/>
      <c r="B29" s="1847" t="s">
        <v>1165</v>
      </c>
      <c r="C29" s="1042"/>
      <c r="D29" s="2416"/>
      <c r="E29" s="2566">
        <f>E27+E28</f>
        <v>0</v>
      </c>
      <c r="F29" s="2566">
        <f t="shared" ref="F29:U29" si="2">F27+F28</f>
        <v>0</v>
      </c>
      <c r="G29" s="2566">
        <f t="shared" si="2"/>
        <v>0</v>
      </c>
      <c r="H29" s="2566">
        <f t="shared" si="2"/>
        <v>0</v>
      </c>
      <c r="I29" s="2566">
        <f t="shared" si="2"/>
        <v>0</v>
      </c>
      <c r="J29" s="2566">
        <f t="shared" si="2"/>
        <v>0</v>
      </c>
      <c r="K29" s="2566">
        <f t="shared" si="2"/>
        <v>0</v>
      </c>
      <c r="L29" s="2566">
        <f t="shared" si="2"/>
        <v>0</v>
      </c>
      <c r="M29" s="2566">
        <f t="shared" si="2"/>
        <v>0</v>
      </c>
      <c r="N29" s="2566">
        <f t="shared" si="2"/>
        <v>0</v>
      </c>
      <c r="O29" s="2566">
        <f t="shared" si="2"/>
        <v>0</v>
      </c>
      <c r="P29" s="2566">
        <f t="shared" si="2"/>
        <v>0</v>
      </c>
      <c r="Q29" s="2566">
        <f t="shared" si="2"/>
        <v>0</v>
      </c>
      <c r="R29" s="2566">
        <f t="shared" si="2"/>
        <v>0</v>
      </c>
      <c r="S29" s="2566">
        <f t="shared" si="2"/>
        <v>0</v>
      </c>
      <c r="T29" s="2566">
        <f t="shared" si="2"/>
        <v>0</v>
      </c>
      <c r="U29" s="2567">
        <f t="shared" si="2"/>
        <v>0</v>
      </c>
      <c r="X29" s="14" t="s">
        <v>1100</v>
      </c>
    </row>
    <row r="30" spans="1:24" ht="14">
      <c r="A30" s="1839"/>
      <c r="B30" s="1848"/>
      <c r="C30" s="402"/>
      <c r="D30" s="2526"/>
      <c r="E30" s="2579"/>
      <c r="F30" s="2579"/>
      <c r="G30" s="2579"/>
      <c r="H30" s="2579"/>
      <c r="I30" s="2579"/>
      <c r="J30" s="2579"/>
      <c r="K30" s="2579"/>
      <c r="L30" s="2579"/>
      <c r="M30" s="2579"/>
      <c r="N30" s="2579"/>
      <c r="O30" s="2579"/>
      <c r="P30" s="2579"/>
      <c r="Q30" s="2579"/>
      <c r="R30" s="2579"/>
      <c r="S30" s="2579"/>
      <c r="T30" s="2581"/>
      <c r="U30" s="2549"/>
      <c r="X30" s="14" t="s">
        <v>1062</v>
      </c>
    </row>
    <row r="31" spans="1:24" ht="14">
      <c r="A31" s="1839"/>
      <c r="B31" s="1849" t="s">
        <v>1146</v>
      </c>
      <c r="C31" s="1828" t="s">
        <v>1139</v>
      </c>
      <c r="D31" s="2527"/>
      <c r="E31" s="2566">
        <f>+'21.10'!G28</f>
        <v>0</v>
      </c>
      <c r="F31" s="2580"/>
      <c r="G31" s="2580"/>
      <c r="H31" s="2580"/>
      <c r="I31" s="2580"/>
      <c r="J31" s="2580"/>
      <c r="K31" s="2580"/>
      <c r="L31" s="2580"/>
      <c r="M31" s="2580"/>
      <c r="N31" s="2580"/>
      <c r="O31" s="2580"/>
      <c r="P31" s="2580"/>
      <c r="Q31" s="2580"/>
      <c r="R31" s="2580"/>
      <c r="S31" s="2580"/>
      <c r="T31" s="2582">
        <f>SUM(E31:S31)</f>
        <v>0</v>
      </c>
      <c r="U31" s="2583"/>
      <c r="X31" s="14" t="s">
        <v>1219</v>
      </c>
    </row>
    <row r="32" spans="1:24" ht="14">
      <c r="A32" s="1839"/>
      <c r="B32" s="1872"/>
      <c r="C32" s="1851"/>
      <c r="D32" s="2526"/>
      <c r="E32" s="2553"/>
      <c r="F32" s="2553"/>
      <c r="G32" s="2553"/>
      <c r="H32" s="2553"/>
      <c r="I32" s="2553"/>
      <c r="J32" s="2553"/>
      <c r="K32" s="2553"/>
      <c r="L32" s="2553"/>
      <c r="M32" s="2553"/>
      <c r="N32" s="2553"/>
      <c r="O32" s="2553"/>
      <c r="P32" s="2553"/>
      <c r="Q32" s="2553"/>
      <c r="R32" s="2553"/>
      <c r="S32" s="2553"/>
      <c r="T32" s="2554"/>
      <c r="U32" s="2568"/>
      <c r="X32" s="14" t="s">
        <v>1058</v>
      </c>
    </row>
    <row r="33" spans="1:24" ht="14">
      <c r="A33" s="1839"/>
      <c r="B33" s="94" t="s">
        <v>1144</v>
      </c>
      <c r="C33" s="1824" t="s">
        <v>1133</v>
      </c>
      <c r="D33" s="2526"/>
      <c r="E33" s="2588">
        <f>+'21.10'!G30</f>
        <v>0</v>
      </c>
      <c r="F33" s="2537"/>
      <c r="G33" s="2537"/>
      <c r="H33" s="2537"/>
      <c r="I33" s="2537"/>
      <c r="J33" s="2537"/>
      <c r="K33" s="2537"/>
      <c r="L33" s="2537"/>
      <c r="M33" s="2537"/>
      <c r="N33" s="2537"/>
      <c r="O33" s="2537"/>
      <c r="P33" s="2537"/>
      <c r="Q33" s="2537"/>
      <c r="R33" s="2537"/>
      <c r="S33" s="2537"/>
      <c r="T33" s="2569">
        <f>SUM(E33:S33)</f>
        <v>0</v>
      </c>
      <c r="U33" s="1875"/>
      <c r="X33" s="14" t="s">
        <v>1063</v>
      </c>
    </row>
    <row r="34" spans="1:24" ht="14">
      <c r="A34" s="1852"/>
      <c r="B34" s="1853"/>
      <c r="C34" s="1825" t="s">
        <v>1140</v>
      </c>
      <c r="D34" s="2526"/>
      <c r="E34" s="2588">
        <f>+'21.10'!G31</f>
        <v>0</v>
      </c>
      <c r="F34" s="2537"/>
      <c r="G34" s="2537"/>
      <c r="H34" s="2537"/>
      <c r="I34" s="2537"/>
      <c r="J34" s="2537"/>
      <c r="K34" s="2537"/>
      <c r="L34" s="2537"/>
      <c r="M34" s="2537"/>
      <c r="N34" s="2537"/>
      <c r="O34" s="2537"/>
      <c r="P34" s="2537"/>
      <c r="Q34" s="2537"/>
      <c r="R34" s="2537"/>
      <c r="S34" s="2537"/>
      <c r="T34" s="2570">
        <f>SUM(E34:S34)</f>
        <v>0</v>
      </c>
      <c r="U34" s="1875"/>
      <c r="X34" s="14" t="s">
        <v>528</v>
      </c>
    </row>
    <row r="35" spans="1:24" ht="14">
      <c r="A35" s="1852"/>
      <c r="B35" s="1854"/>
      <c r="C35" s="1855" t="s">
        <v>1228</v>
      </c>
      <c r="D35" s="2526"/>
      <c r="E35" s="2588">
        <f>+'21.10'!G32</f>
        <v>0</v>
      </c>
      <c r="F35" s="2537"/>
      <c r="G35" s="2537"/>
      <c r="H35" s="2537"/>
      <c r="I35" s="2537"/>
      <c r="J35" s="2537"/>
      <c r="K35" s="2537"/>
      <c r="L35" s="2537"/>
      <c r="M35" s="2537"/>
      <c r="N35" s="2537"/>
      <c r="O35" s="2537"/>
      <c r="P35" s="2537"/>
      <c r="Q35" s="2537"/>
      <c r="R35" s="2537"/>
      <c r="S35" s="2537"/>
      <c r="T35" s="2571">
        <f>SUM(E35:S35)</f>
        <v>0</v>
      </c>
      <c r="U35" s="2560"/>
      <c r="X35" s="14" t="s">
        <v>249</v>
      </c>
    </row>
    <row r="36" spans="1:24" ht="14">
      <c r="A36" s="1852"/>
      <c r="B36" s="3553"/>
      <c r="C36" s="3545" t="s">
        <v>1759</v>
      </c>
      <c r="D36" s="2526"/>
      <c r="E36" s="3546">
        <f>+'21.10'!G33</f>
        <v>0</v>
      </c>
      <c r="F36" s="3547"/>
      <c r="G36" s="3547"/>
      <c r="H36" s="3547"/>
      <c r="I36" s="3547"/>
      <c r="J36" s="3547"/>
      <c r="K36" s="3547"/>
      <c r="L36" s="3547"/>
      <c r="M36" s="3547"/>
      <c r="N36" s="3547"/>
      <c r="O36" s="3547"/>
      <c r="P36" s="3547"/>
      <c r="Q36" s="3547"/>
      <c r="R36" s="3547"/>
      <c r="S36" s="3547"/>
      <c r="T36" s="3548">
        <f>SUM(E36:S36)</f>
        <v>0</v>
      </c>
      <c r="U36" s="2560"/>
    </row>
    <row r="37" spans="1:24" s="14" customFormat="1" ht="14">
      <c r="A37" s="3544"/>
      <c r="B37" s="1856"/>
      <c r="C37" s="3549" t="s">
        <v>1760</v>
      </c>
      <c r="D37" s="2018"/>
      <c r="E37" s="3546">
        <f>+'21.10'!G34</f>
        <v>0</v>
      </c>
      <c r="F37" s="3550"/>
      <c r="G37" s="3550"/>
      <c r="H37" s="3550"/>
      <c r="I37" s="3550"/>
      <c r="J37" s="3550"/>
      <c r="K37" s="3550"/>
      <c r="L37" s="3550"/>
      <c r="M37" s="3550"/>
      <c r="N37" s="3550"/>
      <c r="O37" s="3550"/>
      <c r="P37" s="3550"/>
      <c r="Q37" s="3550"/>
      <c r="R37" s="3550"/>
      <c r="S37" s="3550"/>
      <c r="T37" s="3548">
        <f>SUM(E37:S37)</f>
        <v>0</v>
      </c>
      <c r="U37" s="3552"/>
    </row>
    <row r="38" spans="1:24" ht="14">
      <c r="A38" s="1852"/>
      <c r="B38" s="3533"/>
      <c r="C38" s="3534" t="s">
        <v>517</v>
      </c>
      <c r="D38" s="3531"/>
      <c r="E38" s="3532">
        <f>SUM(E33:E37)</f>
        <v>0</v>
      </c>
      <c r="F38" s="3532">
        <f t="shared" ref="F38:U38" si="3">SUM(F33:F37)</f>
        <v>0</v>
      </c>
      <c r="G38" s="3532">
        <f t="shared" si="3"/>
        <v>0</v>
      </c>
      <c r="H38" s="3532">
        <f t="shared" si="3"/>
        <v>0</v>
      </c>
      <c r="I38" s="3532">
        <f t="shared" si="3"/>
        <v>0</v>
      </c>
      <c r="J38" s="3532">
        <f t="shared" si="3"/>
        <v>0</v>
      </c>
      <c r="K38" s="3532">
        <f t="shared" si="3"/>
        <v>0</v>
      </c>
      <c r="L38" s="3532">
        <f t="shared" si="3"/>
        <v>0</v>
      </c>
      <c r="M38" s="3532">
        <f t="shared" si="3"/>
        <v>0</v>
      </c>
      <c r="N38" s="3532">
        <f t="shared" si="3"/>
        <v>0</v>
      </c>
      <c r="O38" s="3532">
        <f t="shared" si="3"/>
        <v>0</v>
      </c>
      <c r="P38" s="3532">
        <f t="shared" si="3"/>
        <v>0</v>
      </c>
      <c r="Q38" s="3532">
        <f t="shared" si="3"/>
        <v>0</v>
      </c>
      <c r="R38" s="3532">
        <f t="shared" si="3"/>
        <v>0</v>
      </c>
      <c r="S38" s="3532">
        <f t="shared" si="3"/>
        <v>0</v>
      </c>
      <c r="T38" s="3532">
        <f t="shared" si="3"/>
        <v>0</v>
      </c>
      <c r="U38" s="3532">
        <f t="shared" si="3"/>
        <v>0</v>
      </c>
    </row>
    <row r="39" spans="1:24" s="14" customFormat="1" ht="14">
      <c r="A39" s="1857"/>
      <c r="B39" s="3570"/>
      <c r="C39" s="3554" t="s">
        <v>1758</v>
      </c>
      <c r="D39" s="3555"/>
      <c r="E39" s="3569">
        <f>+'21.10'!G36</f>
        <v>0</v>
      </c>
      <c r="F39" s="3569"/>
      <c r="G39" s="3569"/>
      <c r="H39" s="3569"/>
      <c r="I39" s="3569"/>
      <c r="J39" s="3569"/>
      <c r="K39" s="3569"/>
      <c r="L39" s="3569"/>
      <c r="M39" s="3569"/>
      <c r="N39" s="3569"/>
      <c r="O39" s="3569"/>
      <c r="P39" s="3569"/>
      <c r="Q39" s="3569"/>
      <c r="R39" s="3569"/>
      <c r="S39" s="3569"/>
      <c r="T39" s="3573">
        <f>SUM(E39:S39)</f>
        <v>0</v>
      </c>
      <c r="U39" s="3823"/>
    </row>
    <row r="40" spans="1:24" ht="14">
      <c r="A40" s="1857"/>
      <c r="B40" s="1856" t="s">
        <v>1233</v>
      </c>
      <c r="C40" s="2494"/>
      <c r="D40" s="3574"/>
      <c r="E40" s="3595">
        <f>+'21.10'!G38</f>
        <v>0</v>
      </c>
      <c r="F40" s="3596"/>
      <c r="G40" s="3596"/>
      <c r="H40" s="3596"/>
      <c r="I40" s="3596"/>
      <c r="J40" s="3596"/>
      <c r="K40" s="3596"/>
      <c r="L40" s="3596"/>
      <c r="M40" s="3596"/>
      <c r="N40" s="3596"/>
      <c r="O40" s="3596"/>
      <c r="P40" s="3596"/>
      <c r="Q40" s="3596"/>
      <c r="R40" s="3596"/>
      <c r="S40" s="3596"/>
      <c r="T40" s="3551">
        <f>SUM(E40:S40)</f>
        <v>0</v>
      </c>
      <c r="U40" s="3575"/>
    </row>
    <row r="41" spans="1:24">
      <c r="A41" s="1858"/>
      <c r="B41" s="5583" t="s">
        <v>1760</v>
      </c>
      <c r="C41" s="5584"/>
      <c r="D41" s="2528"/>
      <c r="E41" s="2566">
        <f>E38+E39+E40</f>
        <v>0</v>
      </c>
      <c r="F41" s="2566">
        <f t="shared" ref="F41:U41" si="4">F38+F39+F40</f>
        <v>0</v>
      </c>
      <c r="G41" s="2566">
        <f t="shared" si="4"/>
        <v>0</v>
      </c>
      <c r="H41" s="2566">
        <f t="shared" si="4"/>
        <v>0</v>
      </c>
      <c r="I41" s="2566">
        <f t="shared" si="4"/>
        <v>0</v>
      </c>
      <c r="J41" s="2566">
        <f t="shared" si="4"/>
        <v>0</v>
      </c>
      <c r="K41" s="2566">
        <f t="shared" si="4"/>
        <v>0</v>
      </c>
      <c r="L41" s="2566">
        <f t="shared" si="4"/>
        <v>0</v>
      </c>
      <c r="M41" s="2566">
        <f t="shared" si="4"/>
        <v>0</v>
      </c>
      <c r="N41" s="2566">
        <f t="shared" si="4"/>
        <v>0</v>
      </c>
      <c r="O41" s="2566">
        <f t="shared" si="4"/>
        <v>0</v>
      </c>
      <c r="P41" s="2566">
        <f t="shared" si="4"/>
        <v>0</v>
      </c>
      <c r="Q41" s="2566">
        <f t="shared" si="4"/>
        <v>0</v>
      </c>
      <c r="R41" s="2566">
        <f t="shared" si="4"/>
        <v>0</v>
      </c>
      <c r="S41" s="2566">
        <f t="shared" si="4"/>
        <v>0</v>
      </c>
      <c r="T41" s="2566">
        <f t="shared" si="4"/>
        <v>0</v>
      </c>
      <c r="U41" s="2566">
        <f t="shared" si="4"/>
        <v>0</v>
      </c>
    </row>
    <row r="42" spans="1:24" s="14" customFormat="1" ht="14">
      <c r="A42" s="3718"/>
      <c r="B42" s="3709" t="s">
        <v>1792</v>
      </c>
      <c r="C42" s="3710"/>
      <c r="D42" s="2529"/>
      <c r="E42" s="3721"/>
      <c r="F42" s="3721"/>
      <c r="G42" s="3721"/>
      <c r="H42" s="3721"/>
      <c r="I42" s="3721"/>
      <c r="J42" s="3721"/>
      <c r="K42" s="3721"/>
      <c r="L42" s="3721"/>
      <c r="M42" s="3721"/>
      <c r="N42" s="3721"/>
      <c r="O42" s="3721"/>
      <c r="P42" s="3721"/>
      <c r="Q42" s="3721"/>
      <c r="R42" s="3721"/>
      <c r="S42" s="3721"/>
      <c r="T42" s="3721"/>
      <c r="U42" s="3722"/>
    </row>
    <row r="43" spans="1:24" s="14" customFormat="1" ht="14">
      <c r="A43" s="3718"/>
      <c r="B43" s="3711" t="s">
        <v>1794</v>
      </c>
      <c r="C43" s="3703"/>
      <c r="D43" s="2529"/>
      <c r="E43" s="3724">
        <f>+'21.10'!G41</f>
        <v>0</v>
      </c>
      <c r="F43" s="3725"/>
      <c r="G43" s="3725"/>
      <c r="H43" s="3725"/>
      <c r="I43" s="3725"/>
      <c r="J43" s="3725"/>
      <c r="K43" s="3725"/>
      <c r="L43" s="3725"/>
      <c r="M43" s="3725"/>
      <c r="N43" s="3725"/>
      <c r="O43" s="3725"/>
      <c r="P43" s="3725"/>
      <c r="Q43" s="3725"/>
      <c r="R43" s="3725"/>
      <c r="S43" s="3725"/>
      <c r="T43" s="3548">
        <f>SUM(E43:S43)</f>
        <v>0</v>
      </c>
      <c r="U43" s="3727"/>
    </row>
    <row r="44" spans="1:24" s="14" customFormat="1" ht="14">
      <c r="A44" s="1858"/>
      <c r="B44" s="2493" t="s">
        <v>1793</v>
      </c>
      <c r="C44" s="3705"/>
      <c r="D44" s="2529"/>
      <c r="E44" s="3726">
        <f>+'21.10'!G42</f>
        <v>0</v>
      </c>
      <c r="F44" s="3056"/>
      <c r="G44" s="3056"/>
      <c r="H44" s="3056"/>
      <c r="I44" s="3056"/>
      <c r="J44" s="3056"/>
      <c r="K44" s="3056"/>
      <c r="L44" s="3056"/>
      <c r="M44" s="3056"/>
      <c r="N44" s="3056"/>
      <c r="O44" s="3056"/>
      <c r="P44" s="3056"/>
      <c r="Q44" s="3056"/>
      <c r="R44" s="3056"/>
      <c r="S44" s="3056"/>
      <c r="T44" s="3548">
        <f t="shared" ref="T44" si="5">SUM(E44:S44)</f>
        <v>0</v>
      </c>
      <c r="U44" s="3728"/>
    </row>
    <row r="45" spans="1:24" s="14" customFormat="1" ht="14">
      <c r="A45" s="3718"/>
      <c r="B45" s="3714" t="s">
        <v>1795</v>
      </c>
      <c r="C45" s="402"/>
      <c r="D45" s="2529"/>
      <c r="E45" s="3719">
        <f>SUM(E43:E44)</f>
        <v>0</v>
      </c>
      <c r="F45" s="3720">
        <f t="shared" ref="F45:U45" si="6">SUM(F43:F44)</f>
        <v>0</v>
      </c>
      <c r="G45" s="3720">
        <f t="shared" si="6"/>
        <v>0</v>
      </c>
      <c r="H45" s="3720">
        <f t="shared" si="6"/>
        <v>0</v>
      </c>
      <c r="I45" s="3720">
        <f t="shared" si="6"/>
        <v>0</v>
      </c>
      <c r="J45" s="3720">
        <f t="shared" si="6"/>
        <v>0</v>
      </c>
      <c r="K45" s="3720">
        <f t="shared" si="6"/>
        <v>0</v>
      </c>
      <c r="L45" s="3720">
        <f t="shared" si="6"/>
        <v>0</v>
      </c>
      <c r="M45" s="3720">
        <f t="shared" si="6"/>
        <v>0</v>
      </c>
      <c r="N45" s="3720">
        <f t="shared" si="6"/>
        <v>0</v>
      </c>
      <c r="O45" s="3720">
        <f t="shared" si="6"/>
        <v>0</v>
      </c>
      <c r="P45" s="3720">
        <f t="shared" si="6"/>
        <v>0</v>
      </c>
      <c r="Q45" s="3720">
        <f t="shared" si="6"/>
        <v>0</v>
      </c>
      <c r="R45" s="3720">
        <f t="shared" si="6"/>
        <v>0</v>
      </c>
      <c r="S45" s="3720">
        <f t="shared" si="6"/>
        <v>0</v>
      </c>
      <c r="T45" s="3720">
        <f>SUM(T43:T44)</f>
        <v>0</v>
      </c>
      <c r="U45" s="3720">
        <f t="shared" si="6"/>
        <v>0</v>
      </c>
    </row>
    <row r="46" spans="1:24" ht="14.5" thickBot="1">
      <c r="A46" s="1859"/>
      <c r="B46" s="1869" t="s">
        <v>520</v>
      </c>
      <c r="C46" s="1831"/>
      <c r="D46" s="2530"/>
      <c r="E46" s="3723">
        <f>E29+E31+E41+E45</f>
        <v>0</v>
      </c>
      <c r="F46" s="3723">
        <f t="shared" ref="F46:U46" si="7">F29+F31+F41+F45</f>
        <v>0</v>
      </c>
      <c r="G46" s="3723">
        <f t="shared" si="7"/>
        <v>0</v>
      </c>
      <c r="H46" s="3723">
        <f t="shared" si="7"/>
        <v>0</v>
      </c>
      <c r="I46" s="3723">
        <f t="shared" si="7"/>
        <v>0</v>
      </c>
      <c r="J46" s="3723">
        <f t="shared" si="7"/>
        <v>0</v>
      </c>
      <c r="K46" s="3723">
        <f t="shared" si="7"/>
        <v>0</v>
      </c>
      <c r="L46" s="3723">
        <f t="shared" si="7"/>
        <v>0</v>
      </c>
      <c r="M46" s="3723">
        <f t="shared" si="7"/>
        <v>0</v>
      </c>
      <c r="N46" s="3723">
        <f t="shared" si="7"/>
        <v>0</v>
      </c>
      <c r="O46" s="3723">
        <f t="shared" si="7"/>
        <v>0</v>
      </c>
      <c r="P46" s="3723">
        <f t="shared" si="7"/>
        <v>0</v>
      </c>
      <c r="Q46" s="3723">
        <f t="shared" si="7"/>
        <v>0</v>
      </c>
      <c r="R46" s="3723">
        <f t="shared" si="7"/>
        <v>0</v>
      </c>
      <c r="S46" s="3723">
        <f t="shared" si="7"/>
        <v>0</v>
      </c>
      <c r="T46" s="3723">
        <f t="shared" si="7"/>
        <v>0</v>
      </c>
      <c r="U46" s="3723">
        <f t="shared" si="7"/>
        <v>0</v>
      </c>
    </row>
    <row r="47" spans="1:24" ht="14">
      <c r="A47" s="1044"/>
      <c r="B47" s="1043"/>
      <c r="C47" s="1868"/>
      <c r="D47" s="1043"/>
      <c r="E47" s="2572"/>
      <c r="F47" s="2572"/>
      <c r="G47" s="2572"/>
      <c r="H47" s="2572"/>
      <c r="I47" s="2572"/>
      <c r="J47" s="2572"/>
      <c r="K47" s="2572"/>
      <c r="L47" s="2572"/>
      <c r="M47" s="2572"/>
      <c r="N47" s="2572"/>
      <c r="O47" s="2572"/>
      <c r="P47" s="2572"/>
      <c r="Q47" s="2572"/>
      <c r="R47" s="2572"/>
      <c r="S47" s="2572"/>
      <c r="T47" s="2573"/>
      <c r="U47" s="2574"/>
    </row>
    <row r="48" spans="1:24" ht="14">
      <c r="A48" s="1860">
        <v>3</v>
      </c>
      <c r="B48" s="1824" t="s">
        <v>1141</v>
      </c>
      <c r="C48" s="1823"/>
      <c r="D48" s="2531"/>
      <c r="E48" s="2590">
        <f>+'21.10'!G46</f>
        <v>0</v>
      </c>
      <c r="F48" s="2688"/>
      <c r="G48" s="2688"/>
      <c r="H48" s="2688"/>
      <c r="I48" s="2688"/>
      <c r="J48" s="2688"/>
      <c r="K48" s="2688"/>
      <c r="L48" s="2688"/>
      <c r="M48" s="2688"/>
      <c r="N48" s="2688"/>
      <c r="O48" s="2688"/>
      <c r="P48" s="2688"/>
      <c r="Q48" s="2688"/>
      <c r="R48" s="2688"/>
      <c r="S48" s="2688"/>
      <c r="T48" s="2571">
        <f>SUM(E48:S48)</f>
        <v>0</v>
      </c>
      <c r="U48" s="1875"/>
    </row>
    <row r="49" spans="1:21" ht="14">
      <c r="A49" s="1860">
        <v>4</v>
      </c>
      <c r="B49" s="1824" t="s">
        <v>1142</v>
      </c>
      <c r="C49" s="1823"/>
      <c r="D49" s="2532"/>
      <c r="E49" s="2590">
        <f>+'21.10'!G47</f>
        <v>0</v>
      </c>
      <c r="F49" s="2688"/>
      <c r="G49" s="2688"/>
      <c r="H49" s="2688"/>
      <c r="I49" s="2688"/>
      <c r="J49" s="2688"/>
      <c r="K49" s="2688"/>
      <c r="L49" s="2688"/>
      <c r="M49" s="2688"/>
      <c r="N49" s="2688"/>
      <c r="O49" s="2688"/>
      <c r="P49" s="2688"/>
      <c r="Q49" s="2688"/>
      <c r="R49" s="2688"/>
      <c r="S49" s="2688"/>
      <c r="T49" s="2571">
        <f>SUM(E49:S49)</f>
        <v>0</v>
      </c>
      <c r="U49" s="1875"/>
    </row>
    <row r="50" spans="1:21" ht="14">
      <c r="A50" s="1860">
        <v>5</v>
      </c>
      <c r="B50" s="1824" t="s">
        <v>1143</v>
      </c>
      <c r="C50" s="1823"/>
      <c r="D50" s="2531"/>
      <c r="E50" s="2590">
        <f>+'21.10'!G48</f>
        <v>0</v>
      </c>
      <c r="F50" s="2559"/>
      <c r="G50" s="2559"/>
      <c r="H50" s="2559"/>
      <c r="I50" s="2559"/>
      <c r="J50" s="2559"/>
      <c r="K50" s="2559"/>
      <c r="L50" s="2559"/>
      <c r="M50" s="2559"/>
      <c r="N50" s="2559"/>
      <c r="O50" s="2559"/>
      <c r="P50" s="2559"/>
      <c r="Q50" s="2559"/>
      <c r="R50" s="2559"/>
      <c r="S50" s="2559"/>
      <c r="T50" s="2571">
        <f>SUM(E50:S50)</f>
        <v>0</v>
      </c>
      <c r="U50" s="1875"/>
    </row>
    <row r="51" spans="1:21" ht="13.5" thickBot="1">
      <c r="A51" s="11"/>
      <c r="B51" s="1861"/>
      <c r="C51" s="1862"/>
      <c r="D51" s="2533"/>
      <c r="E51" s="2591"/>
      <c r="F51" s="2575"/>
      <c r="G51" s="2575"/>
      <c r="H51" s="2575"/>
      <c r="I51" s="2575"/>
      <c r="J51" s="2575"/>
      <c r="K51" s="2575"/>
      <c r="L51" s="2575"/>
      <c r="M51" s="2575"/>
      <c r="N51" s="2575"/>
      <c r="O51" s="2575"/>
      <c r="P51" s="2575"/>
      <c r="Q51" s="2575"/>
      <c r="R51" s="2575"/>
      <c r="S51" s="2575"/>
      <c r="T51" s="2576"/>
      <c r="U51" s="2577"/>
    </row>
    <row r="52" spans="1:21" ht="14" thickTop="1" thickBot="1">
      <c r="A52" s="1864"/>
      <c r="B52" s="1865"/>
      <c r="C52" s="1045" t="s">
        <v>518</v>
      </c>
      <c r="D52" s="1832"/>
      <c r="E52" s="2578">
        <f>SUM(E48:E50)+E16+E46</f>
        <v>0</v>
      </c>
      <c r="F52" s="2578">
        <f t="shared" ref="F52:U52" si="8">SUM(F48:F50)+F16+F46</f>
        <v>0</v>
      </c>
      <c r="G52" s="2578">
        <f t="shared" si="8"/>
        <v>0</v>
      </c>
      <c r="H52" s="2578">
        <f t="shared" si="8"/>
        <v>0</v>
      </c>
      <c r="I52" s="2578">
        <f t="shared" si="8"/>
        <v>0</v>
      </c>
      <c r="J52" s="2578">
        <f t="shared" si="8"/>
        <v>0</v>
      </c>
      <c r="K52" s="2578">
        <f t="shared" si="8"/>
        <v>0</v>
      </c>
      <c r="L52" s="2578">
        <f t="shared" si="8"/>
        <v>0</v>
      </c>
      <c r="M52" s="2578">
        <f t="shared" si="8"/>
        <v>0</v>
      </c>
      <c r="N52" s="2578">
        <f t="shared" si="8"/>
        <v>0</v>
      </c>
      <c r="O52" s="2578">
        <f t="shared" si="8"/>
        <v>0</v>
      </c>
      <c r="P52" s="2578">
        <f t="shared" si="8"/>
        <v>0</v>
      </c>
      <c r="Q52" s="2578">
        <f t="shared" si="8"/>
        <v>0</v>
      </c>
      <c r="R52" s="2578">
        <f t="shared" si="8"/>
        <v>0</v>
      </c>
      <c r="S52" s="2578">
        <f t="shared" si="8"/>
        <v>0</v>
      </c>
      <c r="T52" s="2578">
        <f t="shared" si="8"/>
        <v>0</v>
      </c>
      <c r="U52" s="2578">
        <f t="shared" si="8"/>
        <v>0</v>
      </c>
    </row>
    <row r="53" spans="1:21" ht="13.5" thickTop="1">
      <c r="A53" s="79"/>
      <c r="B53" s="79"/>
      <c r="C53" s="79"/>
      <c r="D53" s="79"/>
      <c r="E53" s="79"/>
      <c r="F53" s="79"/>
      <c r="G53" s="79"/>
      <c r="H53" s="79"/>
      <c r="I53" s="79"/>
      <c r="J53" s="79"/>
      <c r="K53" s="79"/>
      <c r="L53" s="79"/>
      <c r="M53" s="79"/>
      <c r="N53" s="79"/>
      <c r="O53" s="79"/>
      <c r="P53" s="79"/>
      <c r="Q53" s="79"/>
      <c r="R53" s="79"/>
      <c r="S53" s="79"/>
      <c r="T53" s="79"/>
      <c r="U53" s="1094" t="str">
        <f>+ToC!E96</f>
        <v xml:space="preserve">GENERAL Annual Return </v>
      </c>
    </row>
    <row r="54" spans="1:21">
      <c r="A54" s="79"/>
      <c r="B54" s="79"/>
      <c r="C54" s="79"/>
      <c r="D54" s="79"/>
      <c r="E54" s="79"/>
      <c r="F54" s="79"/>
      <c r="G54" s="79"/>
      <c r="H54" s="79"/>
      <c r="I54" s="79"/>
      <c r="J54" s="79"/>
      <c r="K54" s="79"/>
      <c r="L54" s="79"/>
      <c r="M54" s="79"/>
      <c r="N54" s="79"/>
      <c r="O54" s="79"/>
      <c r="P54" s="79"/>
      <c r="Q54" s="79"/>
      <c r="R54" s="79"/>
      <c r="S54" s="79"/>
      <c r="T54" s="79"/>
      <c r="U54" s="1094" t="s">
        <v>1234</v>
      </c>
    </row>
    <row r="55" spans="1:21" hidden="1">
      <c r="A55" s="79"/>
      <c r="B55" s="79"/>
      <c r="C55" s="79"/>
      <c r="D55" s="79"/>
      <c r="E55" s="79"/>
      <c r="F55" s="79"/>
      <c r="G55" s="79"/>
      <c r="H55" s="79"/>
      <c r="I55" s="79"/>
      <c r="J55" s="79"/>
      <c r="K55" s="79"/>
      <c r="L55" s="79"/>
      <c r="M55" s="79"/>
      <c r="N55" s="79"/>
      <c r="O55" s="79"/>
      <c r="P55" s="79"/>
      <c r="Q55" s="79"/>
      <c r="R55" s="79"/>
      <c r="S55" s="79"/>
      <c r="T55" s="79"/>
      <c r="U55" s="79"/>
    </row>
  </sheetData>
  <sheetProtection password="C3AA" sheet="1" objects="1" scenarios="1"/>
  <mergeCells count="6">
    <mergeCell ref="A1:U1"/>
    <mergeCell ref="B41:C41"/>
    <mergeCell ref="B16:C16"/>
    <mergeCell ref="B18:C18"/>
    <mergeCell ref="A9:U9"/>
    <mergeCell ref="A11:U11"/>
  </mergeCells>
  <dataValidations count="4">
    <dataValidation type="whole" operator="lessThanOrEqual" allowBlank="1" showInputMessage="1" showErrorMessage="1" errorTitle="Numbers Only" error="You can only enter whole numbers" sqref="B34:C35 D48 C38 B46:D46 C24:D30 B48:C50 D50 F50:S50 D32:D39 B41:B45 C44:C45">
      <formula1>50000000000</formula1>
    </dataValidation>
    <dataValidation type="decimal" operator="lessThanOrEqual" allowBlank="1" showInputMessage="1" showErrorMessage="1" errorTitle="Numbers Only" error="You can only enter numbers in these cells.To re input a number, press Cancel  or Retry and  delete, and then re enter a valid number_x000a_" sqref="F48:S48 D51 C20:D23 C31:E31 T33:T40 E48:E51 T48:T50 T31 C32:C33 B32 F51:U51 E29:U29 U38:U39 E38:S39 T43:T44 F21:S23 E46:U46">
      <formula1>50000000000</formula1>
    </dataValidation>
    <dataValidation operator="lessThanOrEqual" allowBlank="1" showInputMessage="1" showErrorMessage="1" errorTitle="Numbers Only" error="You can only enter numbers in these cells.To re input a number, press Cancel  or Retry and  delete, and then re enter a valid number_x000a_" sqref="D52:U52"/>
    <dataValidation type="list" allowBlank="1" showInputMessage="1" showErrorMessage="1" sqref="F13:S13">
      <formula1>$X$14:$X$35</formula1>
    </dataValidation>
  </dataValidations>
  <hyperlinks>
    <hyperlink ref="A1:S1" location="ToC!A1" display="21.12"/>
  </hyperlinks>
  <pageMargins left="0.5" right="0" top="0.4" bottom="0.4" header="0.3" footer="0.3"/>
  <pageSetup paperSize="5" scale="5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CC66FF"/>
  </sheetPr>
  <dimension ref="A1:K86"/>
  <sheetViews>
    <sheetView topLeftCell="A20" zoomScaleNormal="100" workbookViewId="0">
      <selection activeCell="A18" sqref="A18:B19"/>
    </sheetView>
  </sheetViews>
  <sheetFormatPr defaultColWidth="0" defaultRowHeight="14" zeroHeight="1"/>
  <cols>
    <col min="1" max="1" width="11.296875" style="613" customWidth="1"/>
    <col min="2" max="2" width="4.796875" style="614" customWidth="1"/>
    <col min="3" max="3" width="49.5" style="615" customWidth="1"/>
    <col min="4" max="4" width="8.796875" style="615" customWidth="1"/>
    <col min="5" max="7" width="25.796875" style="615" customWidth="1"/>
    <col min="8" max="8" width="26.19921875" style="615" customWidth="1"/>
    <col min="9" max="9" width="2" style="408" customWidth="1"/>
    <col min="10" max="11" width="17.69921875" style="408" hidden="1" customWidth="1"/>
    <col min="12" max="16384" width="9.296875" style="408" hidden="1"/>
  </cols>
  <sheetData>
    <row r="1" spans="1:10">
      <c r="A1" s="5515" t="s">
        <v>35</v>
      </c>
      <c r="B1" s="5396"/>
      <c r="C1" s="5396"/>
      <c r="D1" s="5396"/>
      <c r="E1" s="5396"/>
      <c r="F1" s="5396"/>
      <c r="G1" s="5396"/>
      <c r="H1" s="5396"/>
      <c r="I1" s="399"/>
    </row>
    <row r="2" spans="1:10" s="573" customFormat="1" ht="15" customHeight="1">
      <c r="A2" s="571"/>
      <c r="B2" s="572"/>
      <c r="C2" s="499"/>
      <c r="D2" s="989"/>
      <c r="E2" s="989"/>
      <c r="F2" s="989"/>
      <c r="G2" s="497" t="s">
        <v>856</v>
      </c>
      <c r="H2" s="1003"/>
      <c r="I2" s="1698"/>
    </row>
    <row r="3" spans="1:10" ht="15.5">
      <c r="A3" s="1757" t="str">
        <f>+Cover!A14</f>
        <v>Select Name of Insurer/ Financial Holding Company</v>
      </c>
      <c r="B3" s="1758"/>
      <c r="C3" s="1759"/>
      <c r="D3" s="575"/>
      <c r="E3" s="575"/>
      <c r="F3" s="1714"/>
      <c r="G3" s="497" t="s">
        <v>855</v>
      </c>
      <c r="H3" s="395"/>
      <c r="I3" s="399"/>
    </row>
    <row r="4" spans="1:10">
      <c r="A4" s="498" t="str">
        <f>+ToC!A3</f>
        <v>Insurer/Financial Holding Company</v>
      </c>
      <c r="B4" s="575"/>
      <c r="C4" s="397"/>
      <c r="D4" s="575"/>
      <c r="E4" s="575"/>
      <c r="F4" s="575"/>
      <c r="G4" s="397"/>
      <c r="H4" s="395"/>
      <c r="I4" s="399"/>
    </row>
    <row r="5" spans="1:10">
      <c r="A5" s="178"/>
      <c r="B5" s="575"/>
      <c r="C5" s="397"/>
      <c r="D5" s="575"/>
      <c r="E5" s="575"/>
      <c r="F5" s="575"/>
      <c r="G5" s="576"/>
      <c r="H5" s="1711"/>
      <c r="I5" s="399"/>
    </row>
    <row r="6" spans="1:10">
      <c r="A6" s="504" t="str">
        <f>+ToC!A5</f>
        <v>General Insurers Annual Return</v>
      </c>
      <c r="B6" s="577"/>
      <c r="C6" s="397"/>
      <c r="D6" s="577"/>
      <c r="E6" s="577"/>
      <c r="F6" s="577"/>
      <c r="G6" s="397"/>
      <c r="H6" s="397"/>
      <c r="I6" s="399"/>
    </row>
    <row r="7" spans="1:10">
      <c r="A7" s="504" t="str">
        <f>+ToC!A6</f>
        <v>For Year Ended:</v>
      </c>
      <c r="B7" s="577"/>
      <c r="C7" s="397"/>
      <c r="D7" s="577"/>
      <c r="E7" s="577"/>
      <c r="F7" s="577"/>
      <c r="G7" s="397"/>
      <c r="H7" s="505">
        <f>+Cover!A22</f>
        <v>0</v>
      </c>
      <c r="I7" s="399"/>
    </row>
    <row r="8" spans="1:10">
      <c r="A8" s="397"/>
      <c r="B8" s="504"/>
      <c r="C8" s="577"/>
      <c r="D8" s="577"/>
      <c r="E8" s="577"/>
      <c r="F8" s="577"/>
      <c r="G8" s="397"/>
      <c r="H8" s="502"/>
      <c r="I8" s="399"/>
    </row>
    <row r="9" spans="1:10">
      <c r="A9" s="397"/>
      <c r="B9" s="578"/>
      <c r="C9" s="5503" t="s">
        <v>530</v>
      </c>
      <c r="D9" s="5590"/>
      <c r="E9" s="5590"/>
      <c r="F9" s="5590"/>
      <c r="G9" s="5590"/>
      <c r="H9" s="5590"/>
      <c r="I9" s="399"/>
    </row>
    <row r="10" spans="1:10">
      <c r="A10" s="397"/>
      <c r="B10" s="578"/>
      <c r="C10" s="395"/>
      <c r="D10" s="395"/>
      <c r="E10" s="395"/>
      <c r="F10" s="395"/>
      <c r="G10" s="579"/>
      <c r="H10" s="579"/>
      <c r="I10" s="399"/>
    </row>
    <row r="11" spans="1:10" ht="16.899999999999999" customHeight="1">
      <c r="A11" s="5591" t="s">
        <v>2200</v>
      </c>
      <c r="B11" s="5591"/>
      <c r="C11" s="5591"/>
      <c r="D11" s="5591"/>
      <c r="E11" s="5591"/>
      <c r="F11" s="5591"/>
      <c r="G11" s="5591"/>
      <c r="H11" s="5591"/>
      <c r="I11" s="399"/>
    </row>
    <row r="12" spans="1:10" ht="13.9" customHeight="1" thickBot="1">
      <c r="A12" s="397"/>
      <c r="B12" s="578"/>
      <c r="C12" s="503"/>
      <c r="D12" s="503"/>
      <c r="E12" s="503"/>
      <c r="F12" s="503"/>
      <c r="G12" s="580"/>
      <c r="H12" s="579"/>
      <c r="I12" s="399"/>
    </row>
    <row r="13" spans="1:10" ht="26.5" thickTop="1">
      <c r="A13" s="581" t="s">
        <v>936</v>
      </c>
      <c r="B13" s="199"/>
      <c r="C13" s="113" t="s">
        <v>395</v>
      </c>
      <c r="D13" s="49" t="s">
        <v>10</v>
      </c>
      <c r="E13" s="582" t="str">
        <f>"Business in Trinidad &amp; Tobago "&amp;YEAR($H$7)</f>
        <v>Business in Trinidad &amp; Tobago 1900</v>
      </c>
      <c r="F13" s="583" t="str">
        <f>"Business Outside Trinidad &amp; Tobago "&amp;YEAR($H$7)</f>
        <v>Business Outside Trinidad &amp; Tobago 1900</v>
      </c>
      <c r="G13" s="70">
        <f>YEAR($H$7)</f>
        <v>1900</v>
      </c>
      <c r="H13" s="47">
        <f>G13-1</f>
        <v>1899</v>
      </c>
      <c r="I13" s="399"/>
      <c r="J13" s="584"/>
    </row>
    <row r="14" spans="1:10" ht="18" customHeight="1">
      <c r="A14" s="590" t="s">
        <v>1158</v>
      </c>
      <c r="B14" s="586" t="s">
        <v>366</v>
      </c>
      <c r="C14" s="3743" t="s">
        <v>402</v>
      </c>
      <c r="D14" s="3749"/>
      <c r="E14" s="2375">
        <f>'35.10'!D74</f>
        <v>0</v>
      </c>
      <c r="F14" s="2592">
        <f>'35.10'!E74</f>
        <v>0</v>
      </c>
      <c r="G14" s="588">
        <f>SUM(E14:F14)</f>
        <v>0</v>
      </c>
      <c r="H14" s="597">
        <f>'35.10'!G74</f>
        <v>0</v>
      </c>
      <c r="I14" s="399"/>
    </row>
    <row r="15" spans="1:10" ht="18" customHeight="1">
      <c r="A15" s="585"/>
      <c r="B15" s="586" t="s">
        <v>71</v>
      </c>
      <c r="C15" s="3744" t="s">
        <v>403</v>
      </c>
      <c r="D15" s="3750"/>
      <c r="E15" s="2376">
        <f>'35.10'!D82</f>
        <v>0</v>
      </c>
      <c r="F15" s="2593">
        <f>'35.10'!E82</f>
        <v>0</v>
      </c>
      <c r="G15" s="237">
        <f t="shared" ref="G15:G30" si="0">SUM(E15:F15)</f>
        <v>0</v>
      </c>
      <c r="H15" s="2379">
        <f>'35.10'!G82</f>
        <v>0</v>
      </c>
      <c r="I15" s="399"/>
    </row>
    <row r="16" spans="1:10" ht="18" customHeight="1">
      <c r="A16" s="585"/>
      <c r="B16" s="586" t="s">
        <v>124</v>
      </c>
      <c r="C16" s="3744" t="s">
        <v>404</v>
      </c>
      <c r="D16" s="3750"/>
      <c r="E16" s="2376">
        <f>+'35.10'!D62</f>
        <v>0</v>
      </c>
      <c r="F16" s="2376">
        <f>+'35.10'!E62</f>
        <v>0</v>
      </c>
      <c r="G16" s="237">
        <f>SUM(E16:F16)</f>
        <v>0</v>
      </c>
      <c r="H16" s="3771">
        <f>+'35.10'!G62</f>
        <v>0</v>
      </c>
      <c r="I16" s="399"/>
    </row>
    <row r="17" spans="1:11">
      <c r="A17" s="585"/>
      <c r="B17" s="586" t="s">
        <v>75</v>
      </c>
      <c r="C17" s="3745" t="s">
        <v>406</v>
      </c>
      <c r="D17" s="3751"/>
      <c r="E17" s="803">
        <f>'35.10'!D68</f>
        <v>0</v>
      </c>
      <c r="F17" s="2594">
        <f>'35.10'!E68</f>
        <v>0</v>
      </c>
      <c r="G17" s="237">
        <f t="shared" si="0"/>
        <v>0</v>
      </c>
      <c r="H17" s="1752">
        <f>+'35.10'!G68</f>
        <v>0</v>
      </c>
      <c r="I17" s="399"/>
    </row>
    <row r="18" spans="1:11" ht="28">
      <c r="A18" s="585"/>
      <c r="B18" s="586" t="s">
        <v>77</v>
      </c>
      <c r="C18" s="3744" t="s">
        <v>2065</v>
      </c>
      <c r="D18" s="3751"/>
      <c r="E18" s="803">
        <f>'35.10'!D66</f>
        <v>0</v>
      </c>
      <c r="F18" s="2594">
        <f>'35.10'!E66</f>
        <v>0</v>
      </c>
      <c r="G18" s="237">
        <f t="shared" si="0"/>
        <v>0</v>
      </c>
      <c r="H18" s="1752">
        <f>+'35.10'!G66</f>
        <v>0</v>
      </c>
      <c r="I18" s="399"/>
    </row>
    <row r="19" spans="1:11" s="517" customFormat="1" ht="18" customHeight="1">
      <c r="A19" s="585"/>
      <c r="B19" s="586" t="s">
        <v>79</v>
      </c>
      <c r="C19" s="3745" t="s">
        <v>408</v>
      </c>
      <c r="D19" s="3751"/>
      <c r="E19" s="803">
        <f>+'35.10'!D15</f>
        <v>0</v>
      </c>
      <c r="F19" s="2594">
        <f>+'35.10'!E15</f>
        <v>0</v>
      </c>
      <c r="G19" s="237">
        <f t="shared" si="0"/>
        <v>0</v>
      </c>
      <c r="H19" s="1752">
        <f>+'35.10'!G15</f>
        <v>0</v>
      </c>
      <c r="I19" s="399"/>
    </row>
    <row r="20" spans="1:11" s="517" customFormat="1" ht="15" customHeight="1">
      <c r="A20" s="585"/>
      <c r="B20" s="586" t="s">
        <v>80</v>
      </c>
      <c r="C20" s="3745" t="s">
        <v>409</v>
      </c>
      <c r="D20" s="3751"/>
      <c r="E20" s="803">
        <f>'35.10'!D80</f>
        <v>0</v>
      </c>
      <c r="F20" s="2594">
        <f>'35.10'!E80</f>
        <v>0</v>
      </c>
      <c r="G20" s="237">
        <f t="shared" si="0"/>
        <v>0</v>
      </c>
      <c r="H20" s="2388">
        <f>+'35.10'!G80</f>
        <v>0</v>
      </c>
      <c r="I20" s="399"/>
    </row>
    <row r="21" spans="1:11" s="517" customFormat="1" ht="15" customHeight="1">
      <c r="A21" s="585"/>
      <c r="B21" s="586" t="s">
        <v>81</v>
      </c>
      <c r="C21" s="3745" t="s">
        <v>410</v>
      </c>
      <c r="D21" s="3751"/>
      <c r="E21" s="803">
        <f>'35.10'!D95</f>
        <v>0</v>
      </c>
      <c r="F21" s="2594">
        <f>'35.10'!E95</f>
        <v>0</v>
      </c>
      <c r="G21" s="237">
        <f t="shared" si="0"/>
        <v>0</v>
      </c>
      <c r="H21" s="2380">
        <f>+'35.10'!G95</f>
        <v>0</v>
      </c>
      <c r="I21" s="399"/>
    </row>
    <row r="22" spans="1:11" s="517" customFormat="1" ht="15" customHeight="1">
      <c r="A22" s="585"/>
      <c r="B22" s="586" t="s">
        <v>83</v>
      </c>
      <c r="C22" s="3745" t="s">
        <v>411</v>
      </c>
      <c r="D22" s="3751"/>
      <c r="E22" s="803">
        <f>+'35.10'!D103</f>
        <v>0</v>
      </c>
      <c r="F22" s="2594">
        <f>+'35.10'!E103</f>
        <v>0</v>
      </c>
      <c r="G22" s="237">
        <f>SUM(E22:F22)</f>
        <v>0</v>
      </c>
      <c r="H22" s="2380">
        <f>+'35.10'!G103</f>
        <v>0</v>
      </c>
      <c r="I22" s="399"/>
    </row>
    <row r="23" spans="1:11" s="517" customFormat="1" ht="15" customHeight="1">
      <c r="A23" s="585"/>
      <c r="B23" s="586" t="s">
        <v>85</v>
      </c>
      <c r="C23" s="3745" t="s">
        <v>860</v>
      </c>
      <c r="D23" s="3752"/>
      <c r="E23" s="2595">
        <f>'35.10'!D84</f>
        <v>0</v>
      </c>
      <c r="F23" s="2596">
        <f>'35.10'!E84</f>
        <v>0</v>
      </c>
      <c r="G23" s="237">
        <f t="shared" si="0"/>
        <v>0</v>
      </c>
      <c r="H23" s="2380">
        <f>+'35.10'!G84</f>
        <v>0</v>
      </c>
      <c r="I23" s="399"/>
    </row>
    <row r="24" spans="1:11" s="517" customFormat="1" ht="15" customHeight="1">
      <c r="A24" s="585"/>
      <c r="B24" s="586" t="s">
        <v>87</v>
      </c>
      <c r="C24" s="3745" t="s">
        <v>853</v>
      </c>
      <c r="D24" s="3752"/>
      <c r="E24" s="2597">
        <f>'35.10'!D97</f>
        <v>0</v>
      </c>
      <c r="F24" s="2597">
        <f>'35.10'!E97</f>
        <v>0</v>
      </c>
      <c r="G24" s="237">
        <f t="shared" si="0"/>
        <v>0</v>
      </c>
      <c r="H24" s="2380">
        <f>+'35.10'!G97</f>
        <v>0</v>
      </c>
      <c r="I24" s="399"/>
    </row>
    <row r="25" spans="1:11" s="517" customFormat="1" ht="15" customHeight="1">
      <c r="A25" s="585"/>
      <c r="B25" s="586" t="s">
        <v>89</v>
      </c>
      <c r="C25" s="3745" t="s">
        <v>413</v>
      </c>
      <c r="D25" s="3752"/>
      <c r="E25" s="2597">
        <f>+'35.10'!D99</f>
        <v>0</v>
      </c>
      <c r="F25" s="2597">
        <f>+'35.10'!E99</f>
        <v>0</v>
      </c>
      <c r="G25" s="237">
        <f>SUM(E25:F25)</f>
        <v>0</v>
      </c>
      <c r="H25" s="1752">
        <f>+'35.10'!G99</f>
        <v>0</v>
      </c>
      <c r="I25" s="399"/>
    </row>
    <row r="26" spans="1:11" s="517" customFormat="1" ht="15" customHeight="1">
      <c r="A26" s="585"/>
      <c r="B26" s="586" t="s">
        <v>92</v>
      </c>
      <c r="C26" s="3745" t="s">
        <v>414</v>
      </c>
      <c r="D26" s="3752"/>
      <c r="E26" s="2597">
        <f>'35.10'!D87</f>
        <v>0</v>
      </c>
      <c r="F26" s="2597">
        <f>'35.10'!E87</f>
        <v>0</v>
      </c>
      <c r="G26" s="237">
        <f t="shared" si="0"/>
        <v>0</v>
      </c>
      <c r="H26" s="1752">
        <f>+'35.10'!G87</f>
        <v>0</v>
      </c>
      <c r="I26" s="399"/>
    </row>
    <row r="27" spans="1:11" s="517" customFormat="1" ht="15" customHeight="1">
      <c r="A27" s="585"/>
      <c r="B27" s="586" t="s">
        <v>94</v>
      </c>
      <c r="C27" s="3745" t="s">
        <v>415</v>
      </c>
      <c r="D27" s="3752"/>
      <c r="E27" s="2597">
        <f>'35.10'!D86</f>
        <v>0</v>
      </c>
      <c r="F27" s="2597">
        <f>'35.10'!E86</f>
        <v>0</v>
      </c>
      <c r="G27" s="237">
        <f t="shared" si="0"/>
        <v>0</v>
      </c>
      <c r="H27" s="1752">
        <f>+'35.10'!G86</f>
        <v>0</v>
      </c>
      <c r="I27" s="399"/>
    </row>
    <row r="28" spans="1:11" ht="15" customHeight="1">
      <c r="A28" s="585"/>
      <c r="B28" s="586" t="s">
        <v>416</v>
      </c>
      <c r="C28" s="3746" t="s">
        <v>417</v>
      </c>
      <c r="D28" s="3752"/>
      <c r="E28" s="2597">
        <f>'35.10'!D17</f>
        <v>0</v>
      </c>
      <c r="F28" s="2597">
        <f>'35.10'!E17</f>
        <v>0</v>
      </c>
      <c r="G28" s="237">
        <f t="shared" si="0"/>
        <v>0</v>
      </c>
      <c r="H28" s="1752">
        <f>+'35.10'!G17</f>
        <v>0</v>
      </c>
      <c r="I28" s="399"/>
    </row>
    <row r="29" spans="1:11" ht="15" customHeight="1">
      <c r="A29" s="585"/>
      <c r="B29" s="586" t="s">
        <v>97</v>
      </c>
      <c r="C29" s="3747" t="s">
        <v>1753</v>
      </c>
      <c r="D29" s="3752"/>
      <c r="E29" s="3588">
        <f>+'35.10'!D23</f>
        <v>0</v>
      </c>
      <c r="F29" s="3588">
        <f>+'35.10'!E23</f>
        <v>0</v>
      </c>
      <c r="G29" s="237">
        <f t="shared" si="0"/>
        <v>0</v>
      </c>
      <c r="H29" s="1752">
        <f>+'35.10'!G23</f>
        <v>0</v>
      </c>
      <c r="I29" s="399"/>
    </row>
    <row r="30" spans="1:11">
      <c r="A30" s="585"/>
      <c r="B30" s="586" t="s">
        <v>99</v>
      </c>
      <c r="C30" s="3745" t="s">
        <v>861</v>
      </c>
      <c r="D30" s="3752"/>
      <c r="E30" s="3588">
        <f>+'35.10'!D101</f>
        <v>0</v>
      </c>
      <c r="F30" s="3588">
        <f>+'35.10'!E101</f>
        <v>0</v>
      </c>
      <c r="G30" s="237">
        <f t="shared" si="0"/>
        <v>0</v>
      </c>
      <c r="H30" s="2388">
        <f>+'35.10'!G101</f>
        <v>0</v>
      </c>
      <c r="I30" s="399"/>
    </row>
    <row r="31" spans="1:11" ht="18" customHeight="1">
      <c r="A31" s="585"/>
      <c r="B31" s="586" t="s">
        <v>100</v>
      </c>
      <c r="C31" s="3748" t="s">
        <v>1589</v>
      </c>
      <c r="D31" s="3753"/>
      <c r="E31" s="3589">
        <f>'35.10'!D90</f>
        <v>0</v>
      </c>
      <c r="F31" s="3589">
        <f>+'35.10'!E90</f>
        <v>0</v>
      </c>
      <c r="G31" s="2941">
        <f>SUM(E31:F31)</f>
        <v>0</v>
      </c>
      <c r="H31" s="3469">
        <f>+'35.10'!G90</f>
        <v>0</v>
      </c>
      <c r="I31" s="399"/>
      <c r="K31" s="394"/>
    </row>
    <row r="32" spans="1:11" ht="22.15" customHeight="1">
      <c r="A32" s="585"/>
      <c r="B32" s="586"/>
      <c r="C32" s="3740" t="s">
        <v>420</v>
      </c>
      <c r="D32" s="3754"/>
      <c r="E32" s="592">
        <f>SUM(E14:E31)</f>
        <v>0</v>
      </c>
      <c r="F32" s="592">
        <f>SUM(F14:F31)</f>
        <v>0</v>
      </c>
      <c r="G32" s="592">
        <f>SUM(G14:G31)</f>
        <v>0</v>
      </c>
      <c r="H32" s="4593">
        <f>SUM(H14:H31)</f>
        <v>0</v>
      </c>
      <c r="I32" s="399"/>
      <c r="J32" s="593"/>
      <c r="K32" s="594"/>
    </row>
    <row r="33" spans="1:10" ht="15" customHeight="1">
      <c r="A33" s="585"/>
      <c r="B33" s="586"/>
      <c r="C33" s="595"/>
      <c r="D33" s="3590"/>
      <c r="E33" s="596"/>
      <c r="F33" s="596"/>
      <c r="G33" s="596"/>
      <c r="H33" s="597"/>
      <c r="I33" s="399"/>
      <c r="J33" s="593"/>
    </row>
    <row r="34" spans="1:10" ht="22.15" customHeight="1">
      <c r="A34" s="585"/>
      <c r="B34" s="586"/>
      <c r="C34" s="74" t="s">
        <v>367</v>
      </c>
      <c r="D34" s="3591"/>
      <c r="E34" s="63"/>
      <c r="F34" s="63"/>
      <c r="G34" s="64"/>
      <c r="H34" s="65"/>
      <c r="I34" s="399"/>
    </row>
    <row r="35" spans="1:10" ht="18" customHeight="1">
      <c r="A35" s="585"/>
      <c r="B35" s="586"/>
      <c r="C35" s="3741" t="s">
        <v>1983</v>
      </c>
      <c r="D35" s="3592"/>
      <c r="E35" s="598"/>
      <c r="F35" s="598"/>
      <c r="G35" s="241"/>
      <c r="H35" s="242"/>
      <c r="I35" s="399"/>
    </row>
    <row r="36" spans="1:10" ht="18" customHeight="1">
      <c r="A36" s="590" t="s">
        <v>1618</v>
      </c>
      <c r="B36" s="586">
        <v>19</v>
      </c>
      <c r="C36" s="3755" t="s">
        <v>532</v>
      </c>
      <c r="D36" s="3756"/>
      <c r="E36" s="3757">
        <f>SUM(E37:E38)</f>
        <v>0</v>
      </c>
      <c r="F36" s="3757">
        <f t="shared" ref="F36:H36" si="1">SUM(F37:F38)</f>
        <v>0</v>
      </c>
      <c r="G36" s="3757">
        <f t="shared" si="1"/>
        <v>0</v>
      </c>
      <c r="H36" s="3758">
        <f t="shared" si="1"/>
        <v>0</v>
      </c>
      <c r="I36" s="399"/>
    </row>
    <row r="37" spans="1:10" ht="18" customHeight="1">
      <c r="A37" s="590"/>
      <c r="B37" s="586"/>
      <c r="C37" s="3759" t="s">
        <v>1779</v>
      </c>
      <c r="D37" s="3756"/>
      <c r="E37" s="3760"/>
      <c r="F37" s="3761"/>
      <c r="G37" s="3762">
        <f>SUM(E37:F37)</f>
        <v>0</v>
      </c>
      <c r="H37" s="3763"/>
      <c r="I37" s="399"/>
    </row>
    <row r="38" spans="1:10" ht="18" customHeight="1">
      <c r="A38" s="590"/>
      <c r="B38" s="586"/>
      <c r="C38" s="3759" t="s">
        <v>1780</v>
      </c>
      <c r="D38" s="3756"/>
      <c r="E38" s="3760"/>
      <c r="F38" s="3761"/>
      <c r="G38" s="3762">
        <f t="shared" ref="G38" si="2">SUM(E38:F38)</f>
        <v>0</v>
      </c>
      <c r="H38" s="3763"/>
      <c r="I38" s="399"/>
    </row>
    <row r="39" spans="1:10" ht="18" customHeight="1">
      <c r="A39" s="585"/>
      <c r="B39" s="586">
        <v>20</v>
      </c>
      <c r="C39" s="3755" t="s">
        <v>533</v>
      </c>
      <c r="D39" s="3756"/>
      <c r="E39" s="3764"/>
      <c r="F39" s="3765"/>
      <c r="G39" s="3765"/>
      <c r="H39" s="3766"/>
      <c r="I39" s="399"/>
    </row>
    <row r="40" spans="1:10" ht="18" customHeight="1">
      <c r="A40" s="590" t="s">
        <v>1618</v>
      </c>
      <c r="B40" s="586"/>
      <c r="C40" s="3698" t="s">
        <v>857</v>
      </c>
      <c r="D40" s="3750"/>
      <c r="E40" s="3764">
        <f>-'50.10'!J22</f>
        <v>0</v>
      </c>
      <c r="F40" s="3767">
        <f>-'50.11'!J22</f>
        <v>0</v>
      </c>
      <c r="G40" s="3762">
        <f t="shared" ref="G40:G58" si="3">SUM(E40:F40)</f>
        <v>0</v>
      </c>
      <c r="H40" s="3769"/>
      <c r="I40" s="399"/>
    </row>
    <row r="41" spans="1:10" ht="18" customHeight="1">
      <c r="A41" s="590" t="s">
        <v>1618</v>
      </c>
      <c r="B41" s="586"/>
      <c r="C41" s="3698" t="s">
        <v>975</v>
      </c>
      <c r="D41" s="3750"/>
      <c r="E41" s="3764">
        <f>+'50.10'!J39</f>
        <v>0</v>
      </c>
      <c r="F41" s="3767">
        <f>+'50.11'!J39</f>
        <v>0</v>
      </c>
      <c r="G41" s="3762">
        <f t="shared" si="3"/>
        <v>0</v>
      </c>
      <c r="H41" s="3769"/>
      <c r="I41" s="399"/>
    </row>
    <row r="42" spans="1:10">
      <c r="A42" s="590" t="s">
        <v>1618</v>
      </c>
      <c r="B42" s="586"/>
      <c r="C42" s="3698" t="s">
        <v>976</v>
      </c>
      <c r="D42" s="3750"/>
      <c r="E42" s="3764">
        <f>+'50.10'!J37</f>
        <v>0</v>
      </c>
      <c r="F42" s="3767">
        <f>+'50.11'!J37</f>
        <v>0</v>
      </c>
      <c r="G42" s="3762">
        <f t="shared" si="3"/>
        <v>0</v>
      </c>
      <c r="H42" s="3769"/>
      <c r="I42" s="399"/>
    </row>
    <row r="43" spans="1:10" ht="15" customHeight="1">
      <c r="A43" s="585"/>
      <c r="B43" s="586">
        <v>21</v>
      </c>
      <c r="C43" s="3744" t="s">
        <v>859</v>
      </c>
      <c r="D43" s="3750"/>
      <c r="E43" s="3760"/>
      <c r="F43" s="3768"/>
      <c r="G43" s="3762">
        <f t="shared" si="3"/>
        <v>0</v>
      </c>
      <c r="H43" s="3769"/>
      <c r="I43" s="399"/>
    </row>
    <row r="44" spans="1:10">
      <c r="A44" s="585"/>
      <c r="B44" s="586">
        <v>22</v>
      </c>
      <c r="C44" s="3745" t="s">
        <v>858</v>
      </c>
      <c r="D44" s="3751"/>
      <c r="E44" s="3770"/>
      <c r="F44" s="3770"/>
      <c r="G44" s="3762">
        <f t="shared" si="3"/>
        <v>0</v>
      </c>
      <c r="H44" s="3769"/>
      <c r="I44" s="399"/>
    </row>
    <row r="45" spans="1:10" ht="14.25" customHeight="1">
      <c r="A45" s="585"/>
      <c r="B45" s="586">
        <v>23</v>
      </c>
      <c r="C45" s="3745" t="s">
        <v>862</v>
      </c>
      <c r="D45" s="3751"/>
      <c r="E45" s="3760"/>
      <c r="F45" s="3770"/>
      <c r="G45" s="3762">
        <f t="shared" si="3"/>
        <v>0</v>
      </c>
      <c r="H45" s="3769"/>
      <c r="I45" s="399"/>
    </row>
    <row r="46" spans="1:10">
      <c r="A46" s="585"/>
      <c r="B46" s="586"/>
      <c r="C46" s="3698" t="s">
        <v>426</v>
      </c>
      <c r="D46" s="3751"/>
      <c r="E46" s="3760"/>
      <c r="F46" s="3770"/>
      <c r="G46" s="3762">
        <f t="shared" si="3"/>
        <v>0</v>
      </c>
      <c r="H46" s="3769"/>
      <c r="I46" s="399"/>
    </row>
    <row r="47" spans="1:10">
      <c r="A47" s="585"/>
      <c r="B47" s="586"/>
      <c r="C47" s="3698" t="s">
        <v>427</v>
      </c>
      <c r="D47" s="3751"/>
      <c r="E47" s="3760"/>
      <c r="F47" s="3770"/>
      <c r="G47" s="3762">
        <f t="shared" si="3"/>
        <v>0</v>
      </c>
      <c r="H47" s="3769"/>
      <c r="I47" s="399"/>
    </row>
    <row r="48" spans="1:10">
      <c r="A48" s="585"/>
      <c r="B48" s="586"/>
      <c r="C48" s="3698" t="s">
        <v>428</v>
      </c>
      <c r="D48" s="3751"/>
      <c r="E48" s="3760"/>
      <c r="F48" s="3770"/>
      <c r="G48" s="3762">
        <f t="shared" si="3"/>
        <v>0</v>
      </c>
      <c r="H48" s="3769"/>
      <c r="I48" s="399"/>
    </row>
    <row r="49" spans="1:11">
      <c r="A49" s="585"/>
      <c r="B49" s="586">
        <v>24</v>
      </c>
      <c r="C49" s="1824" t="s">
        <v>429</v>
      </c>
      <c r="D49" s="3751"/>
      <c r="E49" s="3760"/>
      <c r="F49" s="3770"/>
      <c r="G49" s="3762">
        <f t="shared" si="3"/>
        <v>0</v>
      </c>
      <c r="H49" s="3769"/>
      <c r="I49" s="399"/>
    </row>
    <row r="50" spans="1:11">
      <c r="A50" s="590" t="s">
        <v>1221</v>
      </c>
      <c r="B50" s="586">
        <v>25</v>
      </c>
      <c r="C50" s="3746" t="s">
        <v>535</v>
      </c>
      <c r="D50" s="3751"/>
      <c r="E50" s="3764">
        <f>+'35.35'!C30</f>
        <v>0</v>
      </c>
      <c r="F50" s="3764">
        <f>+'35.35'!D30</f>
        <v>0</v>
      </c>
      <c r="G50" s="3762">
        <f t="shared" si="3"/>
        <v>0</v>
      </c>
      <c r="H50" s="3771">
        <f>+'35.35'!F30</f>
        <v>0</v>
      </c>
      <c r="I50" s="399"/>
    </row>
    <row r="51" spans="1:11">
      <c r="A51" s="585"/>
      <c r="B51" s="586">
        <v>26</v>
      </c>
      <c r="C51" s="3745" t="s">
        <v>423</v>
      </c>
      <c r="D51" s="3751"/>
      <c r="E51" s="3760"/>
      <c r="F51" s="3770"/>
      <c r="G51" s="3762">
        <f t="shared" si="3"/>
        <v>0</v>
      </c>
      <c r="H51" s="3769">
        <v>0</v>
      </c>
      <c r="I51" s="399"/>
    </row>
    <row r="52" spans="1:11">
      <c r="A52" s="585"/>
      <c r="B52" s="586">
        <v>27</v>
      </c>
      <c r="C52" s="3745" t="s">
        <v>1754</v>
      </c>
      <c r="D52" s="3772"/>
      <c r="E52" s="3773"/>
      <c r="F52" s="3774"/>
      <c r="G52" s="3762">
        <f t="shared" si="3"/>
        <v>0</v>
      </c>
      <c r="H52" s="3769">
        <v>0</v>
      </c>
      <c r="I52" s="399"/>
    </row>
    <row r="53" spans="1:11">
      <c r="A53" s="585"/>
      <c r="B53" s="586">
        <v>28</v>
      </c>
      <c r="C53" s="3746" t="s">
        <v>432</v>
      </c>
      <c r="D53" s="3772"/>
      <c r="E53" s="3773"/>
      <c r="F53" s="3774"/>
      <c r="G53" s="3762">
        <f t="shared" si="3"/>
        <v>0</v>
      </c>
      <c r="H53" s="3769"/>
      <c r="I53" s="399"/>
    </row>
    <row r="54" spans="1:11">
      <c r="A54" s="585"/>
      <c r="B54" s="586">
        <v>29</v>
      </c>
      <c r="C54" s="3746" t="s">
        <v>863</v>
      </c>
      <c r="D54" s="3772"/>
      <c r="E54" s="3773"/>
      <c r="F54" s="3774"/>
      <c r="G54" s="3762">
        <f t="shared" si="3"/>
        <v>0</v>
      </c>
      <c r="H54" s="3769"/>
      <c r="I54" s="399"/>
    </row>
    <row r="55" spans="1:11">
      <c r="A55" s="585"/>
      <c r="B55" s="586">
        <v>30</v>
      </c>
      <c r="C55" s="3746" t="s">
        <v>434</v>
      </c>
      <c r="D55" s="3772"/>
      <c r="E55" s="3773"/>
      <c r="F55" s="3774"/>
      <c r="G55" s="3762">
        <f t="shared" si="3"/>
        <v>0</v>
      </c>
      <c r="H55" s="3769"/>
      <c r="I55" s="399"/>
    </row>
    <row r="56" spans="1:11">
      <c r="A56" s="585"/>
      <c r="B56" s="586">
        <v>31</v>
      </c>
      <c r="C56" s="3746" t="s">
        <v>435</v>
      </c>
      <c r="D56" s="3772"/>
      <c r="E56" s="3773"/>
      <c r="F56" s="3774"/>
      <c r="G56" s="3762">
        <f t="shared" si="3"/>
        <v>0</v>
      </c>
      <c r="H56" s="3769"/>
      <c r="I56" s="399"/>
      <c r="J56" s="594"/>
    </row>
    <row r="57" spans="1:11">
      <c r="A57" s="585"/>
      <c r="B57" s="586">
        <v>32</v>
      </c>
      <c r="C57" s="3746" t="s">
        <v>436</v>
      </c>
      <c r="D57" s="3772"/>
      <c r="E57" s="3760"/>
      <c r="F57" s="3770"/>
      <c r="G57" s="3762">
        <f>SUM(E57:F57)</f>
        <v>0</v>
      </c>
      <c r="H57" s="3769">
        <v>0</v>
      </c>
      <c r="I57" s="399"/>
      <c r="J57" s="594"/>
    </row>
    <row r="58" spans="1:11">
      <c r="A58" s="590" t="s">
        <v>1221</v>
      </c>
      <c r="B58" s="586">
        <v>33</v>
      </c>
      <c r="C58" s="3746" t="s">
        <v>1984</v>
      </c>
      <c r="D58" s="3772"/>
      <c r="E58" s="3775">
        <f>+'35.35'!C57</f>
        <v>0</v>
      </c>
      <c r="F58" s="3775">
        <f>+'35.35'!D57</f>
        <v>0</v>
      </c>
      <c r="G58" s="3762">
        <f t="shared" si="3"/>
        <v>0</v>
      </c>
      <c r="H58" s="3776">
        <f>+'35.35'!F57</f>
        <v>0</v>
      </c>
      <c r="I58" s="399"/>
    </row>
    <row r="59" spans="1:11">
      <c r="A59" s="585"/>
      <c r="B59" s="586"/>
      <c r="C59" s="3777"/>
      <c r="D59" s="3778"/>
      <c r="E59" s="1850"/>
      <c r="F59" s="1850"/>
      <c r="G59" s="3673"/>
      <c r="H59" s="3674"/>
      <c r="I59" s="399"/>
    </row>
    <row r="60" spans="1:11">
      <c r="A60" s="585"/>
      <c r="B60" s="586"/>
      <c r="C60" s="599" t="s">
        <v>439</v>
      </c>
      <c r="D60" s="59"/>
      <c r="E60" s="592">
        <f>+E36+SUM(E40:E58)</f>
        <v>0</v>
      </c>
      <c r="F60" s="592">
        <f t="shared" ref="F60:H60" si="4">+F36+SUM(F40:F58)</f>
        <v>0</v>
      </c>
      <c r="G60" s="592">
        <f t="shared" si="4"/>
        <v>0</v>
      </c>
      <c r="H60" s="592">
        <f t="shared" si="4"/>
        <v>0</v>
      </c>
      <c r="I60" s="399"/>
      <c r="K60" s="594"/>
    </row>
    <row r="61" spans="1:11">
      <c r="A61" s="585"/>
      <c r="B61" s="586"/>
      <c r="C61" s="595"/>
      <c r="D61" s="587"/>
      <c r="E61" s="600"/>
      <c r="F61" s="600"/>
      <c r="G61" s="600"/>
      <c r="H61" s="601"/>
      <c r="I61" s="399"/>
    </row>
    <row r="62" spans="1:11" ht="15" customHeight="1">
      <c r="A62" s="585"/>
      <c r="B62" s="586"/>
      <c r="C62" s="59" t="s">
        <v>440</v>
      </c>
      <c r="D62" s="59"/>
      <c r="E62" s="602"/>
      <c r="F62" s="602"/>
      <c r="G62" s="602"/>
      <c r="H62" s="603"/>
      <c r="I62" s="399"/>
    </row>
    <row r="63" spans="1:11">
      <c r="A63" s="590" t="s">
        <v>38</v>
      </c>
      <c r="B63" s="586" t="s">
        <v>113</v>
      </c>
      <c r="C63" s="3742" t="s">
        <v>536</v>
      </c>
      <c r="D63" s="240"/>
      <c r="E63" s="2690">
        <f>'30.22'!D30</f>
        <v>0</v>
      </c>
      <c r="F63" s="243"/>
      <c r="G63" s="604">
        <f t="shared" ref="G63:G68" si="5">SUM(E63:F63)</f>
        <v>0</v>
      </c>
      <c r="H63" s="244"/>
      <c r="I63" s="399"/>
    </row>
    <row r="64" spans="1:11">
      <c r="A64" s="585"/>
      <c r="B64" s="586" t="s">
        <v>114</v>
      </c>
      <c r="C64" s="3742" t="s">
        <v>441</v>
      </c>
      <c r="D64" s="240"/>
      <c r="E64" s="12"/>
      <c r="F64" s="12"/>
      <c r="G64" s="605">
        <f t="shared" si="5"/>
        <v>0</v>
      </c>
      <c r="H64" s="244"/>
      <c r="I64" s="399"/>
    </row>
    <row r="65" spans="1:11">
      <c r="A65" s="585"/>
      <c r="B65" s="586" t="s">
        <v>116</v>
      </c>
      <c r="C65" s="913" t="s">
        <v>442</v>
      </c>
      <c r="D65" s="240"/>
      <c r="E65" s="12"/>
      <c r="F65" s="12"/>
      <c r="G65" s="605">
        <f t="shared" si="5"/>
        <v>0</v>
      </c>
      <c r="H65" s="244"/>
      <c r="I65" s="399"/>
    </row>
    <row r="66" spans="1:11">
      <c r="A66" s="590" t="s">
        <v>38</v>
      </c>
      <c r="B66" s="586" t="s">
        <v>117</v>
      </c>
      <c r="C66" s="913" t="s">
        <v>2351</v>
      </c>
      <c r="D66" s="240"/>
      <c r="E66" s="3014">
        <f>'30.22'!F30</f>
        <v>0</v>
      </c>
      <c r="F66" s="12"/>
      <c r="G66" s="605">
        <f t="shared" si="5"/>
        <v>0</v>
      </c>
      <c r="H66" s="244"/>
      <c r="I66" s="399"/>
    </row>
    <row r="67" spans="1:11">
      <c r="A67" s="590" t="s">
        <v>38</v>
      </c>
      <c r="B67" s="586" t="s">
        <v>1594</v>
      </c>
      <c r="C67" s="913" t="s">
        <v>443</v>
      </c>
      <c r="D67" s="240"/>
      <c r="E67" s="803">
        <f>'30.22'!D57</f>
        <v>0</v>
      </c>
      <c r="F67" s="803">
        <f>'30.22'!E57</f>
        <v>0</v>
      </c>
      <c r="G67" s="605">
        <f t="shared" si="5"/>
        <v>0</v>
      </c>
      <c r="H67" s="244"/>
      <c r="I67" s="399"/>
    </row>
    <row r="68" spans="1:11">
      <c r="A68" s="590" t="s">
        <v>37</v>
      </c>
      <c r="B68" s="586" t="s">
        <v>1797</v>
      </c>
      <c r="C68" s="913" t="s">
        <v>537</v>
      </c>
      <c r="D68" s="240"/>
      <c r="E68" s="2598">
        <f>'30.21'!E93</f>
        <v>0</v>
      </c>
      <c r="F68" s="2598">
        <f>'30.21'!F93</f>
        <v>0</v>
      </c>
      <c r="G68" s="605">
        <f t="shared" si="5"/>
        <v>0</v>
      </c>
      <c r="H68" s="635"/>
      <c r="I68" s="399"/>
    </row>
    <row r="69" spans="1:11">
      <c r="A69" s="585"/>
      <c r="B69" s="586"/>
      <c r="C69" s="59" t="s">
        <v>538</v>
      </c>
      <c r="D69" s="59"/>
      <c r="E69" s="592">
        <f>SUM(E63:E68)</f>
        <v>0</v>
      </c>
      <c r="F69" s="592">
        <f>SUM(F63:F68)</f>
        <v>0</v>
      </c>
      <c r="G69" s="592">
        <f>SUM(G63:G68)</f>
        <v>0</v>
      </c>
      <c r="H69" s="592">
        <f>SUM(H63:H68)</f>
        <v>0</v>
      </c>
      <c r="I69" s="399"/>
    </row>
    <row r="70" spans="1:11">
      <c r="A70" s="585"/>
      <c r="B70" s="586"/>
      <c r="C70" s="595"/>
      <c r="D70" s="595"/>
      <c r="E70" s="596"/>
      <c r="F70" s="596"/>
      <c r="G70" s="606"/>
      <c r="H70" s="607"/>
      <c r="I70" s="399"/>
    </row>
    <row r="71" spans="1:11" ht="14.5" thickBot="1">
      <c r="A71" s="608"/>
      <c r="B71" s="609"/>
      <c r="C71" s="610" t="s">
        <v>539</v>
      </c>
      <c r="D71" s="610"/>
      <c r="E71" s="611">
        <f>E60+E69</f>
        <v>0</v>
      </c>
      <c r="F71" s="611">
        <f>F60+F69</f>
        <v>0</v>
      </c>
      <c r="G71" s="611">
        <f>G60+G69</f>
        <v>0</v>
      </c>
      <c r="H71" s="611">
        <f>H60+H69</f>
        <v>0</v>
      </c>
      <c r="I71" s="399"/>
      <c r="K71" s="593"/>
    </row>
    <row r="72" spans="1:11" ht="14.5" thickTop="1">
      <c r="A72" s="397"/>
      <c r="B72" s="400"/>
      <c r="C72" s="397"/>
      <c r="D72" s="397"/>
      <c r="E72" s="612">
        <f>E32-E71</f>
        <v>0</v>
      </c>
      <c r="F72" s="397"/>
      <c r="G72" s="397"/>
      <c r="H72" s="108" t="str">
        <f>+ToC!E96</f>
        <v xml:space="preserve">GENERAL Annual Return </v>
      </c>
      <c r="I72" s="399"/>
    </row>
    <row r="73" spans="1:11" ht="15" customHeight="1">
      <c r="A73" s="397"/>
      <c r="B73" s="400"/>
      <c r="C73" s="397"/>
      <c r="D73" s="397"/>
      <c r="E73" s="612"/>
      <c r="F73" s="397"/>
      <c r="G73" s="612"/>
      <c r="H73" s="407" t="s">
        <v>1867</v>
      </c>
      <c r="I73" s="399"/>
    </row>
    <row r="74" spans="1:11" hidden="1">
      <c r="D74" s="397"/>
      <c r="E74" s="397"/>
      <c r="F74" s="397"/>
      <c r="G74" s="926"/>
      <c r="H74" s="926"/>
    </row>
    <row r="75" spans="1:11" hidden="1">
      <c r="H75" s="617"/>
    </row>
    <row r="76" spans="1:11" hidden="1">
      <c r="E76" s="618"/>
      <c r="G76" s="616"/>
      <c r="H76" s="617"/>
    </row>
    <row r="77" spans="1:11" hidden="1">
      <c r="E77" s="618"/>
    </row>
    <row r="78" spans="1:11" hidden="1">
      <c r="E78" s="619"/>
      <c r="G78" s="620"/>
    </row>
    <row r="79" spans="1:11" hidden="1"/>
    <row r="80" spans="1:11" hidden="1"/>
    <row r="81" spans="8:8" hidden="1">
      <c r="H81" s="617"/>
    </row>
    <row r="82" spans="8:8" hidden="1">
      <c r="H82" s="617"/>
    </row>
    <row r="83" spans="8:8" hidden="1">
      <c r="H83" s="617"/>
    </row>
    <row r="84" spans="8:8" hidden="1">
      <c r="H84" s="621"/>
    </row>
    <row r="85" spans="8:8" hidden="1"/>
    <row r="86" spans="8:8" hidden="1"/>
  </sheetData>
  <sheetProtection algorithmName="SHA-512" hashValue="rP2wtUaJ6w0n0kNpSEaTkNi44weSYKFP91WrNdWDWoDs85qM33mY8Kw56ZfcECZncCE0rni1REZVUD1JoYhVnw==" saltValue="oJ9E8dhkgBMPz7c7hg4ylg==" spinCount="100000" sheet="1" objects="1" scenarios="1"/>
  <customSheetViews>
    <customSheetView guid="{54084986-DBD9-467D-BB87-84DFF604BE53}" hiddenRows="1" topLeftCell="A9">
      <selection activeCell="E72" sqref="E72:H72"/>
      <pageMargins left="0.5" right="0.3" top="0.59055118110236204" bottom="0.39370078740157499" header="0.39370078740157499" footer="0.39370078740157499"/>
      <printOptions horizontalCentered="1"/>
      <pageSetup paperSize="5" scale="72" orientation="portrait" r:id="rId1"/>
      <headerFooter alignWithMargins="0"/>
    </customSheetView>
  </customSheetViews>
  <mergeCells count="3">
    <mergeCell ref="C9:H9"/>
    <mergeCell ref="A1:H1"/>
    <mergeCell ref="A11:H11"/>
  </mergeCells>
  <dataValidations count="2">
    <dataValidation type="decimal" operator="lessThanOrEqual" allowBlank="1" showInputMessage="1" showErrorMessage="1" sqref="G33:H33 G61:H61 H15 H17:H20 G40:H59 G35:H35 G37:H38 H22:H30">
      <formula1>500000000</formula1>
    </dataValidation>
    <dataValidation type="decimal" operator="lessThanOrEqual" allowBlank="1" showInputMessage="1" showErrorMessage="1" errorTitle="Numbers Only" error="You can only enter numbers in these cells.To re input a number, press Cancel  or Retry and  delete, and then re enter a valid number_x000a_" sqref="E32:H32 E69:H69 E60:H60 H31">
      <formula1>50000000000</formula1>
    </dataValidation>
  </dataValidations>
  <hyperlinks>
    <hyperlink ref="C27" r:id="rId2" display="http://www.lautorite.qc.ca/files/pdf/formulaires-professionnels/assureur/form-procuration-repr-princ-en.pdf "/>
    <hyperlink ref="A1:H1" location="ToC!A1" display="30.10"/>
  </hyperlinks>
  <printOptions horizontalCentered="1"/>
  <pageMargins left="0.5" right="0.3" top="0.59055118110236204" bottom="0.39370078740157499" header="0.39370078740157499" footer="0.39370078740157499"/>
  <pageSetup paperSize="5" scale="60" orientation="portrait" r:id="rId3"/>
  <headerFooter alignWithMargins="0"/>
  <ignoredErrors>
    <ignoredError sqref="A50 A58 A66:A68 A1 A14:B14 B15:B19 B20:B28"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CC66FF"/>
  </sheetPr>
  <dimension ref="A1:G92"/>
  <sheetViews>
    <sheetView zoomScaleNormal="100" workbookViewId="0">
      <selection activeCell="A18" sqref="A18:B19"/>
    </sheetView>
  </sheetViews>
  <sheetFormatPr defaultColWidth="0" defaultRowHeight="12.5" zeroHeight="1"/>
  <cols>
    <col min="1" max="1" width="10.5" style="3910" customWidth="1"/>
    <col min="2" max="2" width="61.69921875" style="3910" customWidth="1"/>
    <col min="3" max="3" width="8.296875" style="3910" bestFit="1" customWidth="1"/>
    <col min="4" max="4" width="21" style="3910" customWidth="1"/>
    <col min="5" max="5" width="22.296875" style="3910" customWidth="1"/>
    <col min="6" max="6" width="22.69921875" style="3910" customWidth="1"/>
    <col min="7" max="7" width="21.296875" style="3910" customWidth="1"/>
    <col min="8" max="16384" width="9.296875" style="3910" hidden="1"/>
  </cols>
  <sheetData>
    <row r="1" spans="1:7" ht="13">
      <c r="A1" s="5515" t="s">
        <v>36</v>
      </c>
      <c r="B1" s="5396"/>
      <c r="C1" s="5396"/>
      <c r="D1" s="5396"/>
      <c r="E1" s="5396"/>
      <c r="F1" s="5396"/>
      <c r="G1" s="5396"/>
    </row>
    <row r="2" spans="1:7" ht="15.5">
      <c r="A2" s="395"/>
      <c r="B2" s="496"/>
      <c r="C2" s="1006"/>
      <c r="D2" s="1006"/>
      <c r="E2" s="1006"/>
      <c r="F2" s="497" t="s">
        <v>1837</v>
      </c>
      <c r="G2" s="397"/>
    </row>
    <row r="3" spans="1:7" ht="14">
      <c r="A3" s="1730" t="str">
        <f>+Cover!A14</f>
        <v>Select Name of Insurer/ Financial Holding Company</v>
      </c>
      <c r="B3" s="1728"/>
      <c r="C3" s="397"/>
      <c r="D3" s="397"/>
      <c r="E3" s="501"/>
      <c r="F3" s="397"/>
      <c r="G3" s="397"/>
    </row>
    <row r="4" spans="1:7" ht="14">
      <c r="A4" s="498" t="str">
        <f>+ToC!A3</f>
        <v>Insurer/Financial Holding Company</v>
      </c>
      <c r="B4" s="397"/>
      <c r="C4" s="397"/>
      <c r="D4" s="397"/>
      <c r="E4" s="499"/>
      <c r="F4" s="397"/>
      <c r="G4" s="397"/>
    </row>
    <row r="5" spans="1:7" ht="14">
      <c r="A5" s="178"/>
      <c r="B5" s="397"/>
      <c r="C5" s="499"/>
      <c r="D5" s="499"/>
      <c r="E5" s="499"/>
      <c r="F5" s="397"/>
      <c r="G5" s="576"/>
    </row>
    <row r="6" spans="1:7" ht="14">
      <c r="A6" s="504" t="str">
        <f>+ToC!A5</f>
        <v>General Insurers Annual Return</v>
      </c>
      <c r="B6" s="397"/>
      <c r="C6" s="501"/>
      <c r="D6" s="501"/>
      <c r="E6" s="501"/>
      <c r="F6" s="397"/>
      <c r="G6" s="397"/>
    </row>
    <row r="7" spans="1:7" ht="14">
      <c r="A7" s="1706" t="str">
        <f>+ToC!A6</f>
        <v>For Year Ended:</v>
      </c>
      <c r="B7" s="397"/>
      <c r="C7" s="1705"/>
      <c r="D7" s="1705"/>
      <c r="E7" s="1705"/>
      <c r="F7" s="1441">
        <f>+Cover!A22</f>
        <v>0</v>
      </c>
      <c r="G7" s="1705"/>
    </row>
    <row r="8" spans="1:7" ht="14">
      <c r="A8" s="397"/>
      <c r="B8" s="1706"/>
      <c r="C8" s="1705"/>
      <c r="D8" s="1705"/>
      <c r="E8" s="1705"/>
      <c r="F8" s="1441"/>
      <c r="G8" s="1705"/>
    </row>
    <row r="9" spans="1:7" ht="14">
      <c r="A9" s="397"/>
      <c r="B9" s="5503" t="s">
        <v>530</v>
      </c>
      <c r="C9" s="5257"/>
      <c r="D9" s="5257"/>
      <c r="E9" s="5257"/>
      <c r="F9" s="5257"/>
      <c r="G9" s="5257"/>
    </row>
    <row r="10" spans="1:7" ht="14">
      <c r="A10" s="5257" t="s">
        <v>2202</v>
      </c>
      <c r="B10" s="5257"/>
      <c r="C10" s="5257"/>
      <c r="D10" s="5257"/>
      <c r="E10" s="5257"/>
      <c r="F10" s="5257"/>
      <c r="G10" s="5257"/>
    </row>
    <row r="11" spans="1:7" ht="13.5" thickBot="1">
      <c r="A11" s="5592"/>
      <c r="B11" s="5593"/>
      <c r="C11" s="5593"/>
      <c r="D11" s="5593"/>
      <c r="E11" s="5593"/>
      <c r="F11" s="5593"/>
      <c r="G11" s="5593"/>
    </row>
    <row r="12" spans="1:7" s="4618" customFormat="1" ht="39.5" thickTop="1">
      <c r="A12" s="4615" t="s">
        <v>936</v>
      </c>
      <c r="B12" s="636" t="s">
        <v>448</v>
      </c>
      <c r="C12" s="867" t="s">
        <v>10</v>
      </c>
      <c r="D12" s="4616" t="str">
        <f>"Business Inside Trinidad &amp; Tobago "&amp;YEAR($F$7)</f>
        <v>Business Inside Trinidad &amp; Tobago 1900</v>
      </c>
      <c r="E12" s="4616" t="str">
        <f>"Business Outside Trinidad &amp; Tobago "&amp;YEAR($F$7)</f>
        <v>Business Outside Trinidad &amp; Tobago 1900</v>
      </c>
      <c r="F12" s="4617">
        <f>YEAR($F$7)</f>
        <v>1900</v>
      </c>
      <c r="G12" s="256">
        <f>F12-1</f>
        <v>1899</v>
      </c>
    </row>
    <row r="13" spans="1:7" s="4621" customFormat="1" ht="15" customHeight="1">
      <c r="A13" s="638"/>
      <c r="B13" s="4619" t="s">
        <v>449</v>
      </c>
      <c r="C13" s="4620"/>
      <c r="D13" s="4620"/>
      <c r="E13" s="4620"/>
      <c r="F13" s="4620"/>
      <c r="G13" s="3868"/>
    </row>
    <row r="14" spans="1:7" s="4621" customFormat="1" ht="15" customHeight="1">
      <c r="A14" s="638"/>
      <c r="B14" s="643" t="s">
        <v>1693</v>
      </c>
      <c r="C14" s="4622"/>
      <c r="D14" s="4622"/>
      <c r="E14" s="4622"/>
      <c r="F14" s="4622"/>
      <c r="G14" s="3253"/>
    </row>
    <row r="15" spans="1:7" s="4621" customFormat="1" ht="15" customHeight="1">
      <c r="A15" s="638" t="s">
        <v>938</v>
      </c>
      <c r="B15" s="4623" t="s">
        <v>1694</v>
      </c>
      <c r="C15" s="4624"/>
      <c r="D15" s="4553">
        <f>+'50.10'!O17</f>
        <v>0</v>
      </c>
      <c r="E15" s="4553">
        <f>+'50.11'!O17</f>
        <v>0</v>
      </c>
      <c r="F15" s="3831">
        <f>SUM(D15:E15)</f>
        <v>0</v>
      </c>
      <c r="G15" s="3771">
        <f>+'50.10'!P17+'50.11'!P17</f>
        <v>0</v>
      </c>
    </row>
    <row r="16" spans="1:7" s="4621" customFormat="1" ht="15" customHeight="1">
      <c r="A16" s="638" t="s">
        <v>938</v>
      </c>
      <c r="B16" s="3402" t="s">
        <v>1716</v>
      </c>
      <c r="C16" s="3838"/>
      <c r="D16" s="4625">
        <f>'50.10'!O18</f>
        <v>0</v>
      </c>
      <c r="E16" s="4625">
        <f>'50.11'!O18</f>
        <v>0</v>
      </c>
      <c r="F16" s="3456">
        <f>SUM(D16:E16)</f>
        <v>0</v>
      </c>
      <c r="G16" s="3867">
        <f>+'50.10'!P18+'50.11'!P18</f>
        <v>0</v>
      </c>
    </row>
    <row r="17" spans="1:7" s="4621" customFormat="1" ht="15" customHeight="1">
      <c r="A17" s="638"/>
      <c r="B17" s="4626" t="s">
        <v>1709</v>
      </c>
      <c r="C17" s="4627"/>
      <c r="D17" s="4628">
        <f>SUM(D15:D16)</f>
        <v>0</v>
      </c>
      <c r="E17" s="4628">
        <f>SUM(E15:E16)</f>
        <v>0</v>
      </c>
      <c r="F17" s="4628">
        <f>SUM(F15:F16)</f>
        <v>0</v>
      </c>
      <c r="G17" s="4629">
        <f>SUM(G15:G16)</f>
        <v>0</v>
      </c>
    </row>
    <row r="18" spans="1:7" s="4621" customFormat="1" ht="15" customHeight="1">
      <c r="A18" s="638"/>
      <c r="B18" s="802" t="s">
        <v>1717</v>
      </c>
      <c r="C18" s="4630"/>
      <c r="D18" s="4631"/>
      <c r="E18" s="4631"/>
      <c r="F18" s="4631"/>
      <c r="G18" s="3869"/>
    </row>
    <row r="19" spans="1:7" s="4621" customFormat="1" ht="15" customHeight="1">
      <c r="A19" s="638"/>
      <c r="B19" s="3824" t="s">
        <v>1802</v>
      </c>
      <c r="C19" s="4624"/>
      <c r="D19" s="4632">
        <f>+'50.10'!O24</f>
        <v>0</v>
      </c>
      <c r="E19" s="4632">
        <f>+'50.11'!O24</f>
        <v>0</v>
      </c>
      <c r="F19" s="4632">
        <f>SUM(D19:E19)</f>
        <v>0</v>
      </c>
      <c r="G19" s="4633">
        <f>+'50.10'!P24+'50.11'!P24</f>
        <v>0</v>
      </c>
    </row>
    <row r="20" spans="1:7" s="4621" customFormat="1">
      <c r="A20" s="638"/>
      <c r="B20" s="3825" t="s">
        <v>1977</v>
      </c>
      <c r="C20" s="4624"/>
      <c r="D20" s="4634">
        <f>-'50.10'!O28</f>
        <v>0</v>
      </c>
      <c r="E20" s="4634">
        <f>-'50.11'!O28</f>
        <v>0</v>
      </c>
      <c r="F20" s="4634">
        <f>SUM(D20:E20)</f>
        <v>0</v>
      </c>
      <c r="G20" s="4635">
        <f>-'50.10'!P28-'50.11'!P28</f>
        <v>0</v>
      </c>
    </row>
    <row r="21" spans="1:7" s="4621" customFormat="1" ht="15" customHeight="1">
      <c r="A21" s="638"/>
      <c r="B21" s="4636" t="s">
        <v>1710</v>
      </c>
      <c r="C21" s="4627"/>
      <c r="D21" s="4628">
        <f>SUM(D19:D20)</f>
        <v>0</v>
      </c>
      <c r="E21" s="4628">
        <f t="shared" ref="E21:G21" si="0">SUM(E19:E20)</f>
        <v>0</v>
      </c>
      <c r="F21" s="4628">
        <f t="shared" si="0"/>
        <v>0</v>
      </c>
      <c r="G21" s="4629">
        <f t="shared" si="0"/>
        <v>0</v>
      </c>
    </row>
    <row r="22" spans="1:7" s="4621" customFormat="1" ht="15" customHeight="1">
      <c r="A22" s="638"/>
      <c r="B22" s="3404"/>
      <c r="C22" s="4630"/>
      <c r="D22" s="4625"/>
      <c r="E22" s="4625"/>
      <c r="F22" s="3855"/>
      <c r="G22" s="3460"/>
    </row>
    <row r="23" spans="1:7" s="4621" customFormat="1" ht="15" customHeight="1">
      <c r="A23" s="638"/>
      <c r="B23" s="4626" t="s">
        <v>1711</v>
      </c>
      <c r="C23" s="4637"/>
      <c r="D23" s="4638">
        <f>D17+D21</f>
        <v>0</v>
      </c>
      <c r="E23" s="4638">
        <f>E17+E21</f>
        <v>0</v>
      </c>
      <c r="F23" s="4638">
        <f>F17+F21</f>
        <v>0</v>
      </c>
      <c r="G23" s="4639">
        <f>G17+G21</f>
        <v>0</v>
      </c>
    </row>
    <row r="24" spans="1:7" s="4621" customFormat="1" ht="15" customHeight="1">
      <c r="A24" s="638"/>
      <c r="B24" s="4640"/>
      <c r="C24" s="4641"/>
      <c r="D24" s="4642"/>
      <c r="E24" s="4642"/>
      <c r="F24" s="4642"/>
      <c r="G24" s="3870"/>
    </row>
    <row r="25" spans="1:7" s="4621" customFormat="1" ht="15" customHeight="1">
      <c r="A25" s="638" t="s">
        <v>938</v>
      </c>
      <c r="B25" s="4643" t="s">
        <v>1979</v>
      </c>
      <c r="C25" s="4644"/>
      <c r="D25" s="4645">
        <f>+'50.10'!O32</f>
        <v>0</v>
      </c>
      <c r="E25" s="4645">
        <f>+'50.11'!O32</f>
        <v>0</v>
      </c>
      <c r="F25" s="3406">
        <f>SUM(D25:E25)</f>
        <v>0</v>
      </c>
      <c r="G25" s="4646">
        <f>'50.10'!P32+'50.11'!P32</f>
        <v>0</v>
      </c>
    </row>
    <row r="26" spans="1:7" s="4621" customFormat="1" ht="15" customHeight="1">
      <c r="A26" s="638"/>
      <c r="B26" s="4647" t="s">
        <v>451</v>
      </c>
      <c r="C26" s="4648"/>
      <c r="D26" s="4649">
        <f>+D23+D25</f>
        <v>0</v>
      </c>
      <c r="E26" s="4649">
        <f t="shared" ref="E26:G26" si="1">+E23+E25</f>
        <v>0</v>
      </c>
      <c r="F26" s="4649">
        <f t="shared" si="1"/>
        <v>0</v>
      </c>
      <c r="G26" s="4650">
        <f t="shared" si="1"/>
        <v>0</v>
      </c>
    </row>
    <row r="27" spans="1:7" s="4621" customFormat="1" ht="15" customHeight="1">
      <c r="A27" s="638"/>
      <c r="B27" s="4651"/>
      <c r="C27" s="4652"/>
      <c r="D27" s="4613"/>
      <c r="E27" s="4613"/>
      <c r="F27" s="4613"/>
      <c r="G27" s="3871"/>
    </row>
    <row r="28" spans="1:7" s="4621" customFormat="1" ht="15" customHeight="1">
      <c r="A28" s="638"/>
      <c r="B28" s="644" t="s">
        <v>1817</v>
      </c>
      <c r="C28" s="3250"/>
      <c r="D28" s="3251"/>
      <c r="E28" s="4653"/>
      <c r="F28" s="4653"/>
      <c r="G28" s="3252"/>
    </row>
    <row r="29" spans="1:7" s="4621" customFormat="1" ht="15" customHeight="1">
      <c r="A29" s="638" t="s">
        <v>938</v>
      </c>
      <c r="B29" s="4112" t="s">
        <v>1818</v>
      </c>
      <c r="C29" s="4624"/>
      <c r="D29" s="3401">
        <f>+'50.10'!O40</f>
        <v>0</v>
      </c>
      <c r="E29" s="4553">
        <f>+'50.11'!O40</f>
        <v>0</v>
      </c>
      <c r="F29" s="4598">
        <f>SUM(D29:E29)</f>
        <v>0</v>
      </c>
      <c r="G29" s="3771">
        <f>+'50.10'!P40+'50.11'!P40</f>
        <v>0</v>
      </c>
    </row>
    <row r="30" spans="1:7" s="4621" customFormat="1" ht="15" customHeight="1">
      <c r="A30" s="638"/>
      <c r="B30" s="3879" t="s">
        <v>1819</v>
      </c>
      <c r="C30" s="3838"/>
      <c r="D30" s="3880">
        <f>-'50.10'!O48</f>
        <v>0</v>
      </c>
      <c r="E30" s="3881">
        <f>-'50.11'!O48</f>
        <v>0</v>
      </c>
      <c r="F30" s="4654">
        <f>SUM(D30:E30)</f>
        <v>0</v>
      </c>
      <c r="G30" s="4655">
        <f>-'50.10'!P48-'50.11'!P48</f>
        <v>0</v>
      </c>
    </row>
    <row r="31" spans="1:7" s="4621" customFormat="1" ht="15" customHeight="1">
      <c r="A31" s="638" t="s">
        <v>938</v>
      </c>
      <c r="B31" s="4656" t="s">
        <v>455</v>
      </c>
      <c r="C31" s="4657"/>
      <c r="D31" s="4553">
        <f>-'50.10'!O49</f>
        <v>0</v>
      </c>
      <c r="E31" s="4553">
        <f>-'50.11'!O49</f>
        <v>0</v>
      </c>
      <c r="F31" s="3855">
        <f>SUM(D31:E31)</f>
        <v>0</v>
      </c>
      <c r="G31" s="4646">
        <f>+'50.10'!P49+'50.11'!P49</f>
        <v>0</v>
      </c>
    </row>
    <row r="32" spans="1:7" s="4621" customFormat="1" ht="15" customHeight="1">
      <c r="A32" s="638"/>
      <c r="B32" s="4658" t="s">
        <v>456</v>
      </c>
      <c r="C32" s="4659"/>
      <c r="D32" s="4660">
        <f>SUM(D29:D31)</f>
        <v>0</v>
      </c>
      <c r="E32" s="4660">
        <f>SUM(E29:E31)</f>
        <v>0</v>
      </c>
      <c r="F32" s="4660">
        <f>SUM(F29:F31)</f>
        <v>0</v>
      </c>
      <c r="G32" s="4660">
        <f>SUM(G29:G31)</f>
        <v>0</v>
      </c>
    </row>
    <row r="33" spans="1:7" s="4621" customFormat="1" ht="15" customHeight="1">
      <c r="A33" s="2377"/>
      <c r="B33" s="4661" t="s">
        <v>1516</v>
      </c>
      <c r="C33" s="4662"/>
      <c r="D33" s="4663">
        <f>+'50.10'!O51</f>
        <v>0</v>
      </c>
      <c r="E33" s="4663">
        <f>+'50.11'!O51</f>
        <v>0</v>
      </c>
      <c r="F33" s="4664">
        <f>SUM(D33:E33)</f>
        <v>0</v>
      </c>
      <c r="G33" s="3872">
        <f>+'50.10'!P51+'50.11'!P51</f>
        <v>0</v>
      </c>
    </row>
    <row r="34" spans="1:7" s="4621" customFormat="1" ht="15" customHeight="1">
      <c r="A34" s="2377" t="s">
        <v>938</v>
      </c>
      <c r="B34" s="4665" t="s">
        <v>1517</v>
      </c>
      <c r="C34" s="4657"/>
      <c r="D34" s="4666"/>
      <c r="E34" s="4666"/>
      <c r="F34" s="4667"/>
      <c r="G34" s="4668"/>
    </row>
    <row r="35" spans="1:7" s="4621" customFormat="1" ht="15" customHeight="1">
      <c r="A35" s="2377"/>
      <c r="B35" s="4669" t="s">
        <v>1518</v>
      </c>
      <c r="C35" s="4624"/>
      <c r="D35" s="4632">
        <f>'50.10'!O53</f>
        <v>0</v>
      </c>
      <c r="E35" s="4632">
        <f>'50.11'!O53</f>
        <v>0</v>
      </c>
      <c r="F35" s="3671">
        <f>SUM(D35:E35)</f>
        <v>0</v>
      </c>
      <c r="G35" s="2380">
        <f>+'50.10'!P53+'50.11'!P53</f>
        <v>0</v>
      </c>
    </row>
    <row r="36" spans="1:7" s="4621" customFormat="1" ht="15" customHeight="1">
      <c r="A36" s="2377"/>
      <c r="B36" s="4669" t="s">
        <v>1522</v>
      </c>
      <c r="C36" s="4624"/>
      <c r="D36" s="4634">
        <f>'50.10'!O54</f>
        <v>0</v>
      </c>
      <c r="E36" s="4634">
        <f>'50.11'!O54</f>
        <v>0</v>
      </c>
      <c r="F36" s="3419">
        <f>SUM(D36:E36)</f>
        <v>0</v>
      </c>
      <c r="G36" s="2964">
        <f>+'50.10'!P54+'50.11'!P54</f>
        <v>0</v>
      </c>
    </row>
    <row r="37" spans="1:7" s="4621" customFormat="1" ht="15" customHeight="1">
      <c r="A37" s="2377"/>
      <c r="B37" s="4669" t="s">
        <v>1519</v>
      </c>
      <c r="C37" s="4670"/>
      <c r="D37" s="4632">
        <f>'50.10'!O55</f>
        <v>0</v>
      </c>
      <c r="E37" s="4632">
        <f>'50.11'!O55</f>
        <v>0</v>
      </c>
      <c r="F37" s="3671">
        <f>SUM(D37:E37)</f>
        <v>0</v>
      </c>
      <c r="G37" s="2380">
        <f>+'50.10'!P55+'50.11'!P55</f>
        <v>0</v>
      </c>
    </row>
    <row r="38" spans="1:7" s="4621" customFormat="1" ht="15" customHeight="1">
      <c r="A38" s="2377"/>
      <c r="B38" s="4669" t="s">
        <v>1978</v>
      </c>
      <c r="C38" s="4671"/>
      <c r="D38" s="4632">
        <f>'50.10'!O56</f>
        <v>0</v>
      </c>
      <c r="E38" s="4632">
        <f>+'50.11'!O56</f>
        <v>0</v>
      </c>
      <c r="F38" s="3671">
        <f>SUM(D38:E38)</f>
        <v>0</v>
      </c>
      <c r="G38" s="2380">
        <f>+'50.10'!P56+'50.11'!P56</f>
        <v>0</v>
      </c>
    </row>
    <row r="39" spans="1:7" s="4621" customFormat="1" ht="15" customHeight="1">
      <c r="A39" s="2377"/>
      <c r="B39" s="4669" t="s">
        <v>1520</v>
      </c>
      <c r="C39" s="4662"/>
      <c r="D39" s="4631">
        <f>+'50.10'!O57</f>
        <v>0</v>
      </c>
      <c r="E39" s="4631">
        <f>+'50.11'!O57</f>
        <v>0</v>
      </c>
      <c r="F39" s="3671">
        <f>SUM(D39:E39)</f>
        <v>0</v>
      </c>
      <c r="G39" s="2380">
        <f>+'50.10'!P57+'50.11'!P57</f>
        <v>0</v>
      </c>
    </row>
    <row r="40" spans="1:7" s="4621" customFormat="1" ht="15" customHeight="1">
      <c r="A40" s="2377"/>
      <c r="B40" s="4672" t="s">
        <v>715</v>
      </c>
      <c r="C40" s="4659"/>
      <c r="D40" s="4660">
        <f>+D32+D33+SUM(D35:D39)</f>
        <v>0</v>
      </c>
      <c r="E40" s="4660">
        <f t="shared" ref="E40:G40" si="2">+E32+E33+SUM(E35:E39)</f>
        <v>0</v>
      </c>
      <c r="F40" s="4660">
        <f t="shared" si="2"/>
        <v>0</v>
      </c>
      <c r="G40" s="4673">
        <f t="shared" si="2"/>
        <v>0</v>
      </c>
    </row>
    <row r="41" spans="1:7" s="4621" customFormat="1" ht="15" customHeight="1">
      <c r="A41" s="638" t="s">
        <v>938</v>
      </c>
      <c r="B41" s="647" t="s">
        <v>1521</v>
      </c>
      <c r="C41" s="4674"/>
      <c r="D41" s="4387">
        <f>+'50.10'!O60</f>
        <v>0</v>
      </c>
      <c r="E41" s="4387">
        <f>+'50.11'!O60</f>
        <v>0</v>
      </c>
      <c r="F41" s="3671">
        <f>SUM(D41:E41)</f>
        <v>0</v>
      </c>
      <c r="G41" s="3460">
        <f>+'50.10'!P60+'50.11'!P60</f>
        <v>0</v>
      </c>
    </row>
    <row r="42" spans="1:7" s="4621" customFormat="1" ht="15" customHeight="1">
      <c r="A42" s="638"/>
      <c r="B42" s="4675" t="s">
        <v>1523</v>
      </c>
      <c r="C42" s="4676"/>
      <c r="D42" s="4677">
        <f>D26-D40-D41</f>
        <v>0</v>
      </c>
      <c r="E42" s="4677">
        <f>E26-E40-E41</f>
        <v>0</v>
      </c>
      <c r="F42" s="4677">
        <f>F26-F40-F41</f>
        <v>0</v>
      </c>
      <c r="G42" s="4678">
        <f>G26-G40-G41</f>
        <v>0</v>
      </c>
    </row>
    <row r="43" spans="1:7" s="4621" customFormat="1" ht="15" customHeight="1">
      <c r="A43" s="638"/>
      <c r="B43" s="648"/>
      <c r="C43" s="4679"/>
      <c r="D43" s="4411"/>
      <c r="E43" s="4411"/>
      <c r="F43" s="4411"/>
      <c r="G43" s="650"/>
    </row>
    <row r="44" spans="1:7" s="4621" customFormat="1" ht="15" customHeight="1">
      <c r="A44" s="638"/>
      <c r="B44" s="4680" t="s">
        <v>457</v>
      </c>
      <c r="C44" s="4670"/>
      <c r="D44" s="4681"/>
      <c r="E44" s="4681"/>
      <c r="F44" s="4681"/>
      <c r="G44" s="4682"/>
    </row>
    <row r="45" spans="1:7" s="4621" customFormat="1" ht="15" customHeight="1">
      <c r="A45" s="638"/>
      <c r="B45" s="4683" t="s">
        <v>864</v>
      </c>
      <c r="C45" s="4624"/>
      <c r="D45" s="4684"/>
      <c r="E45" s="4684"/>
      <c r="F45" s="3671">
        <f>SUM(D45:E45)</f>
        <v>0</v>
      </c>
      <c r="G45" s="3769"/>
    </row>
    <row r="46" spans="1:7" s="4621" customFormat="1" ht="26.15" customHeight="1">
      <c r="A46" s="638"/>
      <c r="B46" s="4685" t="s">
        <v>1836</v>
      </c>
      <c r="C46" s="4624"/>
      <c r="D46" s="4684"/>
      <c r="E46" s="4684"/>
      <c r="F46" s="3671">
        <f>SUM(D46:E46)</f>
        <v>0</v>
      </c>
      <c r="G46" s="3769"/>
    </row>
    <row r="47" spans="1:7" s="4621" customFormat="1" ht="15" customHeight="1">
      <c r="A47" s="638"/>
      <c r="B47" s="4683" t="s">
        <v>866</v>
      </c>
      <c r="C47" s="4624"/>
      <c r="D47" s="4684"/>
      <c r="E47" s="4684"/>
      <c r="F47" s="3671">
        <f>SUM(D47:E47)</f>
        <v>0</v>
      </c>
      <c r="G47" s="3769"/>
    </row>
    <row r="48" spans="1:7" s="4621" customFormat="1" ht="15" customHeight="1">
      <c r="A48" s="653" t="s">
        <v>1524</v>
      </c>
      <c r="B48" s="4686" t="s">
        <v>458</v>
      </c>
      <c r="C48" s="3838"/>
      <c r="D48" s="4634">
        <f>-'60.11'!D78</f>
        <v>0</v>
      </c>
      <c r="E48" s="4634">
        <f>-'60.12'!D82</f>
        <v>0</v>
      </c>
      <c r="F48" s="3419">
        <f>SUM(D48:E48)</f>
        <v>0</v>
      </c>
      <c r="G48" s="4687"/>
    </row>
    <row r="49" spans="1:7" s="4621" customFormat="1" ht="15" customHeight="1">
      <c r="A49" s="638"/>
      <c r="B49" s="4688" t="s">
        <v>459</v>
      </c>
      <c r="C49" s="4627"/>
      <c r="D49" s="4660">
        <f>SUM(D45:D48)</f>
        <v>0</v>
      </c>
      <c r="E49" s="4660">
        <f>SUM(E45:E48)</f>
        <v>0</v>
      </c>
      <c r="F49" s="4660">
        <f>SUM(F45:F48)</f>
        <v>0</v>
      </c>
      <c r="G49" s="4673">
        <f>SUM(G45:G48)</f>
        <v>0</v>
      </c>
    </row>
    <row r="50" spans="1:7" s="4621" customFormat="1" ht="15" customHeight="1">
      <c r="A50" s="638"/>
      <c r="B50" s="4689"/>
      <c r="C50" s="4630"/>
      <c r="D50" s="4690"/>
      <c r="E50" s="4690"/>
      <c r="F50" s="4690"/>
      <c r="G50" s="3873"/>
    </row>
    <row r="51" spans="1:7" s="4621" customFormat="1" ht="15" customHeight="1">
      <c r="A51" s="638"/>
      <c r="B51" s="200" t="s">
        <v>2088</v>
      </c>
      <c r="C51" s="4691"/>
      <c r="D51" s="4692"/>
      <c r="E51" s="4692"/>
      <c r="F51" s="4692"/>
      <c r="G51" s="3874"/>
    </row>
    <row r="52" spans="1:7" s="4621" customFormat="1" ht="15" customHeight="1">
      <c r="A52" s="653" t="s">
        <v>54</v>
      </c>
      <c r="B52" s="4727" t="s">
        <v>2089</v>
      </c>
      <c r="C52" s="4693"/>
      <c r="D52" s="4613">
        <f>'60.10'!C28</f>
        <v>0</v>
      </c>
      <c r="E52" s="4613">
        <f>'60.10'!C49</f>
        <v>0</v>
      </c>
      <c r="F52" s="4614">
        <f>SUM(D52:E52)</f>
        <v>0</v>
      </c>
      <c r="G52" s="3871">
        <f>'60.10'!D28+'60.10'!D49</f>
        <v>0</v>
      </c>
    </row>
    <row r="53" spans="1:7" s="4621" customFormat="1" ht="15" customHeight="1">
      <c r="A53" s="653" t="s">
        <v>55</v>
      </c>
      <c r="B53" s="4612" t="s">
        <v>460</v>
      </c>
      <c r="C53" s="4624"/>
      <c r="D53" s="4610">
        <f>-'60.11'!C94</f>
        <v>0</v>
      </c>
      <c r="E53" s="4610">
        <f>-'60.11'!D94</f>
        <v>0</v>
      </c>
      <c r="F53" s="3671">
        <f>SUM(D53:E53)</f>
        <v>0</v>
      </c>
      <c r="G53" s="4611"/>
    </row>
    <row r="54" spans="1:7" s="4621" customFormat="1" ht="15" customHeight="1">
      <c r="A54" s="653" t="s">
        <v>1524</v>
      </c>
      <c r="B54" s="2691" t="s">
        <v>461</v>
      </c>
      <c r="C54" s="4630"/>
      <c r="D54" s="4610">
        <f>-'60.11'!C78</f>
        <v>0</v>
      </c>
      <c r="E54" s="4610">
        <f>-'60.12'!C82</f>
        <v>0</v>
      </c>
      <c r="F54" s="3671">
        <f>SUM(D54:E54)</f>
        <v>0</v>
      </c>
      <c r="G54" s="4694"/>
    </row>
    <row r="55" spans="1:7" s="4621" customFormat="1" ht="15" customHeight="1">
      <c r="A55" s="653" t="s">
        <v>40</v>
      </c>
      <c r="B55" s="4564" t="s">
        <v>2050</v>
      </c>
      <c r="C55" s="4630"/>
      <c r="D55" s="5163">
        <f>-'30.30'!C49</f>
        <v>0</v>
      </c>
      <c r="E55" s="4695"/>
      <c r="F55" s="3671">
        <f>SUM(D55:E55)</f>
        <v>0</v>
      </c>
      <c r="G55" s="5164">
        <f>-'30.30'!D49</f>
        <v>0</v>
      </c>
    </row>
    <row r="56" spans="1:7" s="4621" customFormat="1" ht="15" customHeight="1">
      <c r="A56" s="638"/>
      <c r="B56" s="4696" t="s">
        <v>2049</v>
      </c>
      <c r="C56" s="4697"/>
      <c r="D56" s="4660">
        <f>SUM(D57:D60)</f>
        <v>0</v>
      </c>
      <c r="E56" s="4660">
        <f>SUM(E57:E60)</f>
        <v>0</v>
      </c>
      <c r="F56" s="4660">
        <f>SUM(F57:F60)</f>
        <v>0</v>
      </c>
      <c r="G56" s="4673">
        <f>SUM(G57:G60)</f>
        <v>0</v>
      </c>
    </row>
    <row r="57" spans="1:7" s="4621" customFormat="1" ht="15" customHeight="1">
      <c r="A57" s="638"/>
      <c r="B57" s="3593"/>
      <c r="C57" s="4698"/>
      <c r="D57" s="4699"/>
      <c r="E57" s="4699"/>
      <c r="F57" s="3671">
        <f>SUM(D57:E57)</f>
        <v>0</v>
      </c>
      <c r="G57" s="3769"/>
    </row>
    <row r="58" spans="1:7" s="4621" customFormat="1" ht="15" customHeight="1">
      <c r="A58" s="638"/>
      <c r="B58" s="1457"/>
      <c r="C58" s="4700"/>
      <c r="D58" s="4699"/>
      <c r="E58" s="4699"/>
      <c r="F58" s="3671">
        <f>SUM(D58:E58)</f>
        <v>0</v>
      </c>
      <c r="G58" s="3769"/>
    </row>
    <row r="59" spans="1:7" s="4621" customFormat="1" ht="15" customHeight="1">
      <c r="A59" s="638"/>
      <c r="B59" s="1457"/>
      <c r="C59" s="4700"/>
      <c r="D59" s="4699"/>
      <c r="E59" s="4699"/>
      <c r="F59" s="3671">
        <f>SUM(D59:E59)</f>
        <v>0</v>
      </c>
      <c r="G59" s="3769"/>
    </row>
    <row r="60" spans="1:7" s="4621" customFormat="1" ht="15" customHeight="1">
      <c r="A60" s="638"/>
      <c r="B60" s="1457"/>
      <c r="C60" s="4700"/>
      <c r="D60" s="4699"/>
      <c r="E60" s="4699"/>
      <c r="F60" s="3671">
        <f>SUM(D60:E60)</f>
        <v>0</v>
      </c>
      <c r="G60" s="3769"/>
    </row>
    <row r="61" spans="1:7" s="4621" customFormat="1" ht="15" customHeight="1">
      <c r="A61" s="638"/>
      <c r="B61" s="4701" t="s">
        <v>462</v>
      </c>
      <c r="C61" s="4702"/>
      <c r="D61" s="4677">
        <f>SUM(D52:D56)</f>
        <v>0</v>
      </c>
      <c r="E61" s="4677">
        <f>SUM(E52:E56)</f>
        <v>0</v>
      </c>
      <c r="F61" s="4677">
        <f>SUM(F52:F56)</f>
        <v>0</v>
      </c>
      <c r="G61" s="4678">
        <f>SUM(G52:G56)</f>
        <v>0</v>
      </c>
    </row>
    <row r="62" spans="1:7" s="4621" customFormat="1" ht="15" customHeight="1">
      <c r="A62" s="638"/>
      <c r="B62" s="4689"/>
      <c r="C62" s="4703"/>
      <c r="D62" s="4704"/>
      <c r="E62" s="4704"/>
      <c r="F62" s="4704"/>
      <c r="G62" s="3875"/>
    </row>
    <row r="63" spans="1:7" s="4621" customFormat="1" ht="15" customHeight="1">
      <c r="A63" s="638"/>
      <c r="B63" s="4705" t="s">
        <v>1767</v>
      </c>
      <c r="C63" s="4706"/>
      <c r="D63" s="4660">
        <f>D42+D49-D61</f>
        <v>0</v>
      </c>
      <c r="E63" s="4660">
        <f t="shared" ref="E63:G63" si="3">E42+E49-E61</f>
        <v>0</v>
      </c>
      <c r="F63" s="4660">
        <f t="shared" si="3"/>
        <v>0</v>
      </c>
      <c r="G63" s="4673">
        <f t="shared" si="3"/>
        <v>0</v>
      </c>
    </row>
    <row r="64" spans="1:7" s="4621" customFormat="1" ht="15" customHeight="1">
      <c r="A64" s="638"/>
      <c r="B64" s="201"/>
      <c r="C64" s="4707"/>
      <c r="D64" s="4708"/>
      <c r="E64" s="4708"/>
      <c r="F64" s="4708"/>
      <c r="G64" s="3876"/>
    </row>
    <row r="65" spans="1:7" s="4621" customFormat="1" ht="15" customHeight="1">
      <c r="A65" s="638"/>
      <c r="B65" s="4709" t="s">
        <v>463</v>
      </c>
      <c r="C65" s="4700"/>
      <c r="D65" s="4710"/>
      <c r="E65" s="4710"/>
      <c r="F65" s="4710"/>
      <c r="G65" s="4711"/>
    </row>
    <row r="66" spans="1:7" s="4621" customFormat="1" ht="15" customHeight="1">
      <c r="A66" s="638"/>
      <c r="B66" s="4712" t="s">
        <v>1194</v>
      </c>
      <c r="C66" s="4624"/>
      <c r="D66" s="4684"/>
      <c r="E66" s="4684"/>
      <c r="F66" s="3671">
        <f>SUM(D66:E66)</f>
        <v>0</v>
      </c>
      <c r="G66" s="3769"/>
    </row>
    <row r="67" spans="1:7" s="4621" customFormat="1" ht="15" customHeight="1">
      <c r="A67" s="638"/>
      <c r="B67" s="2359" t="s">
        <v>1193</v>
      </c>
      <c r="C67" s="3838"/>
      <c r="D67" s="4684">
        <v>0</v>
      </c>
      <c r="E67" s="4684"/>
      <c r="F67" s="3671">
        <f>SUM(D67:E67)</f>
        <v>0</v>
      </c>
      <c r="G67" s="4713"/>
    </row>
    <row r="68" spans="1:7" s="4621" customFormat="1" ht="15" customHeight="1">
      <c r="A68" s="638"/>
      <c r="B68" s="4714" t="s">
        <v>1195</v>
      </c>
      <c r="C68" s="3838"/>
      <c r="D68" s="4684">
        <v>0</v>
      </c>
      <c r="E68" s="4684"/>
      <c r="F68" s="3671">
        <f>SUM(D68:E68)</f>
        <v>0</v>
      </c>
      <c r="G68" s="4713"/>
    </row>
    <row r="69" spans="1:7" s="4621" customFormat="1" ht="15" customHeight="1">
      <c r="A69" s="638"/>
      <c r="B69" s="4715" t="s">
        <v>464</v>
      </c>
      <c r="C69" s="4716"/>
      <c r="D69" s="4660">
        <f>SUM(D66:D68)</f>
        <v>0</v>
      </c>
      <c r="E69" s="4660">
        <f>SUM(E66:E68)</f>
        <v>0</v>
      </c>
      <c r="F69" s="4717">
        <f>SUM(F66:F68)</f>
        <v>0</v>
      </c>
      <c r="G69" s="4593">
        <f>SUM(G66:G68)</f>
        <v>0</v>
      </c>
    </row>
    <row r="70" spans="1:7" s="4621" customFormat="1" ht="15" customHeight="1">
      <c r="A70" s="638"/>
      <c r="B70" s="4718" t="s">
        <v>850</v>
      </c>
      <c r="C70" s="4719"/>
      <c r="D70" s="4677">
        <f>D63-D69</f>
        <v>0</v>
      </c>
      <c r="E70" s="4677">
        <f>E63-E69</f>
        <v>0</v>
      </c>
      <c r="F70" s="4677">
        <f>F63-F69</f>
        <v>0</v>
      </c>
      <c r="G70" s="4678">
        <f>G63-G69</f>
        <v>0</v>
      </c>
    </row>
    <row r="71" spans="1:7" s="4621" customFormat="1" ht="15" customHeight="1">
      <c r="A71" s="638"/>
      <c r="B71" s="4720" t="s">
        <v>851</v>
      </c>
      <c r="C71" s="4719"/>
      <c r="D71" s="4684">
        <v>0</v>
      </c>
      <c r="E71" s="4684">
        <v>0</v>
      </c>
      <c r="F71" s="3671">
        <f>SUM(D71:E71)</f>
        <v>0</v>
      </c>
      <c r="G71" s="4713">
        <v>0</v>
      </c>
    </row>
    <row r="72" spans="1:7" s="4621" customFormat="1" ht="15" customHeight="1" thickBot="1">
      <c r="A72" s="638"/>
      <c r="B72" s="4721" t="s">
        <v>848</v>
      </c>
      <c r="C72" s="4719"/>
      <c r="D72" s="4722">
        <f>D70-D71</f>
        <v>0</v>
      </c>
      <c r="E72" s="4722">
        <f>E70-E71</f>
        <v>0</v>
      </c>
      <c r="F72" s="4722">
        <f>F70-F71</f>
        <v>0</v>
      </c>
      <c r="G72" s="3877">
        <f>G70-G71</f>
        <v>0</v>
      </c>
    </row>
    <row r="73" spans="1:7" s="4726" customFormat="1" ht="15" customHeight="1" thickBot="1">
      <c r="A73" s="654"/>
      <c r="B73" s="4723"/>
      <c r="C73" s="4724"/>
      <c r="D73" s="4725"/>
      <c r="E73" s="4725"/>
      <c r="F73" s="4725"/>
      <c r="G73" s="3878"/>
    </row>
    <row r="74" spans="1:7" ht="13.5" thickTop="1">
      <c r="A74" s="393"/>
      <c r="B74" s="655"/>
      <c r="C74" s="655"/>
      <c r="D74" s="2925"/>
      <c r="E74" s="2925"/>
      <c r="F74" s="2925"/>
      <c r="G74" s="656"/>
    </row>
    <row r="75" spans="1:7" ht="14">
      <c r="A75" s="393"/>
      <c r="B75" s="399"/>
      <c r="C75" s="399"/>
      <c r="D75" s="3024"/>
      <c r="E75" s="399"/>
      <c r="F75" s="399"/>
      <c r="G75" s="108" t="str">
        <f>+ToC!E96</f>
        <v xml:space="preserve">GENERAL Annual Return </v>
      </c>
    </row>
    <row r="76" spans="1:7" ht="14">
      <c r="A76" s="393"/>
      <c r="B76" s="399"/>
      <c r="C76" s="399"/>
      <c r="D76" s="399"/>
      <c r="E76" s="399"/>
      <c r="F76" s="550"/>
      <c r="G76" s="407" t="s">
        <v>1868</v>
      </c>
    </row>
    <row r="77" spans="1:7" ht="13">
      <c r="A77" s="393"/>
      <c r="B77" s="393"/>
      <c r="C77" s="393"/>
      <c r="D77" s="393"/>
      <c r="E77" s="393"/>
      <c r="F77" s="393"/>
      <c r="G77" s="393"/>
    </row>
    <row r="78" spans="1:7" hidden="1"/>
    <row r="79" spans="1:7" hidden="1"/>
    <row r="80" spans="1:7" hidden="1"/>
    <row r="81" hidden="1"/>
    <row r="82" hidden="1"/>
    <row r="83" hidden="1"/>
    <row r="84" hidden="1"/>
    <row r="85" hidden="1"/>
    <row r="86" hidden="1"/>
    <row r="87" hidden="1"/>
    <row r="88" hidden="1"/>
    <row r="89" hidden="1"/>
    <row r="90" hidden="1"/>
    <row r="91" hidden="1"/>
    <row r="92" hidden="1"/>
  </sheetData>
  <sheetProtection password="C3AA" sheet="1" objects="1" scenarios="1"/>
  <customSheetViews>
    <customSheetView guid="{54084986-DBD9-467D-BB87-84DFF604BE53}" topLeftCell="A29">
      <selection activeCell="D63" sqref="D63"/>
      <pageMargins left="0.7" right="0.7" top="0.75" bottom="0.75" header="0.3" footer="0.3"/>
      <pageSetup paperSize="5" scale="70" orientation="portrait" r:id="rId1"/>
    </customSheetView>
  </customSheetViews>
  <mergeCells count="4">
    <mergeCell ref="B9:G9"/>
    <mergeCell ref="A1:G1"/>
    <mergeCell ref="A11:G11"/>
    <mergeCell ref="A10:G10"/>
  </mergeCells>
  <dataValidations count="1">
    <dataValidation type="decimal" operator="lessThanOrEqual" allowBlank="1" showInputMessage="1" showErrorMessage="1" errorTitle="Numbers Only" error="You can only enter numbers in these cells.To re input a number, press Cancel  or Retry and  delete, and then re enter a valid number_x000a_" sqref="D69:E69 F66:G69 C41:F41 D70:G70 G52 F42:F48 D49:G49 D52:E52 D56:G56 D61:G61 D32:G33 C69:C72 D72:E72 F71:G72 F57:G60 G74 D42:E44 F22:G22 F25:F26 F15:G15 F16 D23:G23 D63:G63 D26:D27 E27:F27 G35:G48 D40:F40 G25:G27 E26 F35:F39 F29:G31 F52:F55">
      <formula1>50000000000</formula1>
    </dataValidation>
  </dataValidations>
  <hyperlinks>
    <hyperlink ref="A1:G1" location="ToC!A1" display="30.20"/>
  </hyperlinks>
  <pageMargins left="0.7" right="0.7" top="0.75" bottom="0.75" header="0.3" footer="0.3"/>
  <pageSetup paperSize="5" scale="61" orientation="portrait" r:id="rId2"/>
  <ignoredErrors>
    <ignoredError sqref="A1 A52:A53" numberStoredAsText="1"/>
    <ignoredError sqref="F56 F32" formula="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CC66FF"/>
  </sheetPr>
  <dimension ref="A1:H105"/>
  <sheetViews>
    <sheetView zoomScaleNormal="100" workbookViewId="0">
      <selection activeCell="A18" sqref="A18:B19"/>
    </sheetView>
  </sheetViews>
  <sheetFormatPr defaultColWidth="0" defaultRowHeight="12.5" zeroHeight="1"/>
  <cols>
    <col min="1" max="1" width="6" style="3910" customWidth="1"/>
    <col min="2" max="2" width="9.296875" style="3910" customWidth="1"/>
    <col min="3" max="3" width="66.69921875" style="3910" customWidth="1"/>
    <col min="4" max="4" width="9.296875" style="3910" customWidth="1"/>
    <col min="5" max="8" width="20.796875" style="3910" customWidth="1"/>
    <col min="9" max="16384" width="9.296875" style="3910" hidden="1"/>
  </cols>
  <sheetData>
    <row r="1" spans="1:8" ht="14">
      <c r="A1" s="5603" t="s">
        <v>37</v>
      </c>
      <c r="B1" s="5604"/>
      <c r="C1" s="5604"/>
      <c r="D1" s="5604"/>
      <c r="E1" s="5604"/>
      <c r="F1" s="5604"/>
      <c r="G1" s="5604"/>
      <c r="H1" s="5604"/>
    </row>
    <row r="2" spans="1:8" ht="14">
      <c r="A2" s="657"/>
      <c r="B2" s="657"/>
      <c r="C2" s="657"/>
      <c r="D2" s="657"/>
      <c r="E2" s="657"/>
      <c r="F2" s="658"/>
      <c r="G2" s="658" t="s">
        <v>2204</v>
      </c>
      <c r="H2" s="657"/>
    </row>
    <row r="3" spans="1:8" ht="14">
      <c r="A3" s="1730" t="str">
        <f>+Cover!A14</f>
        <v>Select Name of Insurer/ Financial Holding Company</v>
      </c>
      <c r="B3" s="1761"/>
      <c r="C3" s="1761"/>
      <c r="D3" s="660"/>
      <c r="E3" s="660"/>
      <c r="F3" s="660"/>
      <c r="G3" s="397"/>
      <c r="H3" s="397"/>
    </row>
    <row r="4" spans="1:8" ht="14">
      <c r="A4" s="5379" t="str">
        <f>+ToC!A3</f>
        <v>Insurer/Financial Holding Company</v>
      </c>
      <c r="B4" s="5379"/>
      <c r="C4" s="5379"/>
      <c r="D4" s="660"/>
      <c r="E4" s="660"/>
      <c r="F4" s="660"/>
      <c r="G4" s="397"/>
      <c r="H4" s="397"/>
    </row>
    <row r="5" spans="1:8" ht="14">
      <c r="A5" s="1708"/>
      <c r="B5" s="1708"/>
      <c r="C5" s="1708"/>
      <c r="D5" s="660"/>
      <c r="E5" s="660"/>
      <c r="F5" s="660"/>
      <c r="G5" s="397"/>
      <c r="H5" s="397"/>
    </row>
    <row r="6" spans="1:8" ht="14">
      <c r="A6" s="504" t="str">
        <f>+ToC!A5</f>
        <v>General Insurers Annual Return</v>
      </c>
      <c r="B6" s="501"/>
      <c r="C6" s="661"/>
      <c r="D6" s="501"/>
      <c r="E6" s="501"/>
      <c r="F6" s="501"/>
      <c r="G6" s="397"/>
      <c r="H6" s="1713"/>
    </row>
    <row r="7" spans="1:8" ht="14.5">
      <c r="A7" s="504" t="str">
        <f>+ToC!A6</f>
        <v>For Year Ended:</v>
      </c>
      <c r="B7" s="662"/>
      <c r="C7" s="662"/>
      <c r="D7" s="662"/>
      <c r="E7" s="662"/>
      <c r="F7" s="662"/>
      <c r="G7" s="626">
        <f>+Cover!A22</f>
        <v>0</v>
      </c>
      <c r="H7" s="662"/>
    </row>
    <row r="8" spans="1:8" ht="14.5">
      <c r="A8" s="662"/>
      <c r="B8" s="662"/>
      <c r="C8" s="662"/>
      <c r="D8" s="662"/>
      <c r="E8" s="662"/>
      <c r="F8" s="662"/>
      <c r="G8" s="663"/>
      <c r="H8" s="662"/>
    </row>
    <row r="9" spans="1:8" ht="14.5">
      <c r="A9" s="662"/>
      <c r="B9" s="662"/>
      <c r="C9" s="5503" t="s">
        <v>530</v>
      </c>
      <c r="D9" s="5257"/>
      <c r="E9" s="5257"/>
      <c r="F9" s="5257"/>
      <c r="G9" s="5514"/>
      <c r="H9" s="662"/>
    </row>
    <row r="10" spans="1:8" ht="14">
      <c r="A10" s="5569"/>
      <c r="B10" s="5569"/>
      <c r="C10" s="5569"/>
      <c r="D10" s="5569"/>
      <c r="E10" s="5569"/>
      <c r="F10" s="5569"/>
      <c r="G10" s="5569"/>
      <c r="H10" s="5569"/>
    </row>
    <row r="11" spans="1:8" ht="14">
      <c r="A11" s="5569" t="s">
        <v>2203</v>
      </c>
      <c r="B11" s="5569"/>
      <c r="C11" s="5569"/>
      <c r="D11" s="5569"/>
      <c r="E11" s="5569"/>
      <c r="F11" s="5569"/>
      <c r="G11" s="5569"/>
      <c r="H11" s="5569"/>
    </row>
    <row r="12" spans="1:8" ht="14.5" thickBot="1">
      <c r="A12" s="659"/>
      <c r="B12" s="659"/>
      <c r="C12" s="659"/>
      <c r="D12" s="664"/>
      <c r="E12" s="665"/>
      <c r="F12" s="665"/>
      <c r="G12" s="666"/>
      <c r="H12" s="666"/>
    </row>
    <row r="13" spans="1:8" ht="42.5" thickTop="1">
      <c r="A13" s="5605" t="s">
        <v>465</v>
      </c>
      <c r="B13" s="5606"/>
      <c r="C13" s="5607"/>
      <c r="D13" s="251" t="s">
        <v>10</v>
      </c>
      <c r="E13" s="667" t="str">
        <f>"Business Inside Trinidad &amp; Tobago "&amp;YEAR($G$7)</f>
        <v>Business Inside Trinidad &amp; Tobago 1900</v>
      </c>
      <c r="F13" s="668" t="str">
        <f>"Business Outside Trinidad &amp; Tobago "&amp;YEAR($G$7)</f>
        <v>Business Outside Trinidad &amp; Tobago 1900</v>
      </c>
      <c r="G13" s="669">
        <f>YEAR($G$7)</f>
        <v>1900</v>
      </c>
      <c r="H13" s="670">
        <f>G13-1</f>
        <v>1899</v>
      </c>
    </row>
    <row r="14" spans="1:8" ht="14">
      <c r="A14" s="3228" t="s">
        <v>1619</v>
      </c>
      <c r="B14" s="3217"/>
      <c r="C14" s="3229"/>
      <c r="D14" s="3231" t="s">
        <v>366</v>
      </c>
      <c r="E14" s="316">
        <f>'30.20'!D72</f>
        <v>0</v>
      </c>
      <c r="F14" s="316">
        <f>'30.20'!E72</f>
        <v>0</v>
      </c>
      <c r="G14" s="672">
        <f>SUM(E14:F14)</f>
        <v>0</v>
      </c>
      <c r="H14" s="751"/>
    </row>
    <row r="15" spans="1:8" ht="14">
      <c r="A15" s="3214" t="s">
        <v>1674</v>
      </c>
      <c r="B15" s="3214"/>
      <c r="C15" s="3227"/>
      <c r="D15" s="3230"/>
      <c r="E15" s="3020"/>
      <c r="F15" s="3020"/>
      <c r="G15" s="3165"/>
      <c r="H15" s="3021"/>
    </row>
    <row r="16" spans="1:8" ht="14">
      <c r="A16" s="2600" t="s">
        <v>467</v>
      </c>
      <c r="B16" s="1824"/>
      <c r="C16" s="3167"/>
      <c r="D16" s="3171"/>
      <c r="E16" s="3163"/>
      <c r="F16" s="3163"/>
      <c r="G16" s="1917"/>
      <c r="H16" s="3164"/>
    </row>
    <row r="17" spans="1:8" ht="14">
      <c r="A17" s="2788"/>
      <c r="B17" s="3168" t="s">
        <v>468</v>
      </c>
      <c r="C17" s="1815"/>
      <c r="D17" s="3172"/>
      <c r="E17" s="3163"/>
      <c r="F17" s="3163"/>
      <c r="G17" s="1013"/>
      <c r="H17" s="3164"/>
    </row>
    <row r="18" spans="1:8" ht="14">
      <c r="A18" s="2792"/>
      <c r="B18" s="3169" t="s">
        <v>469</v>
      </c>
      <c r="C18" s="3170"/>
      <c r="D18" s="443"/>
      <c r="E18" s="3173"/>
      <c r="F18" s="3173"/>
      <c r="G18" s="1917"/>
      <c r="H18" s="3174"/>
    </row>
    <row r="19" spans="1:8" ht="14">
      <c r="A19" s="675"/>
      <c r="B19" s="675"/>
      <c r="C19" s="676" t="s">
        <v>470</v>
      </c>
      <c r="D19" s="444" t="s">
        <v>71</v>
      </c>
      <c r="E19" s="749"/>
      <c r="F19" s="749"/>
      <c r="G19" s="2446">
        <f t="shared" ref="G19:G38" si="0">SUM(E19:F19)</f>
        <v>0</v>
      </c>
      <c r="H19" s="752"/>
    </row>
    <row r="20" spans="1:8" ht="14">
      <c r="A20" s="677"/>
      <c r="B20" s="678"/>
      <c r="C20" s="679" t="s">
        <v>471</v>
      </c>
      <c r="D20" s="445" t="s">
        <v>124</v>
      </c>
      <c r="E20" s="750"/>
      <c r="F20" s="750"/>
      <c r="G20" s="2446">
        <f t="shared" si="0"/>
        <v>0</v>
      </c>
      <c r="H20" s="753"/>
    </row>
    <row r="21" spans="1:8" ht="14">
      <c r="A21" s="680"/>
      <c r="B21" s="680"/>
      <c r="C21" s="681" t="s">
        <v>1047</v>
      </c>
      <c r="D21" s="446" t="s">
        <v>75</v>
      </c>
      <c r="E21" s="749"/>
      <c r="F21" s="749"/>
      <c r="G21" s="2446">
        <f t="shared" si="0"/>
        <v>0</v>
      </c>
      <c r="H21" s="752"/>
    </row>
    <row r="22" spans="1:8" ht="14">
      <c r="A22" s="397"/>
      <c r="B22" s="2845" t="s">
        <v>1672</v>
      </c>
      <c r="C22" s="2866"/>
      <c r="D22" s="2846" t="s">
        <v>77</v>
      </c>
      <c r="E22" s="2776"/>
      <c r="F22" s="2776"/>
      <c r="G22" s="2446">
        <f t="shared" si="0"/>
        <v>0</v>
      </c>
      <c r="H22" s="2777"/>
    </row>
    <row r="23" spans="1:8" ht="14">
      <c r="A23" s="1824"/>
      <c r="B23" s="2854" t="s">
        <v>1673</v>
      </c>
      <c r="C23" s="2855"/>
      <c r="D23" s="2852"/>
      <c r="E23" s="3184"/>
      <c r="F23" s="3184"/>
      <c r="G23" s="3183"/>
      <c r="H23" s="3185"/>
    </row>
    <row r="24" spans="1:8" ht="26.25" customHeight="1">
      <c r="A24" s="1824"/>
      <c r="B24" s="5608" t="s">
        <v>1598</v>
      </c>
      <c r="C24" s="5609"/>
      <c r="D24" s="2852"/>
      <c r="E24" s="3184"/>
      <c r="F24" s="3184"/>
      <c r="G24" s="3183"/>
      <c r="H24" s="3185"/>
    </row>
    <row r="25" spans="1:8" ht="14">
      <c r="A25" s="1824"/>
      <c r="B25" s="2856" t="s">
        <v>1599</v>
      </c>
      <c r="C25" s="2857"/>
      <c r="D25" s="2852" t="s">
        <v>79</v>
      </c>
      <c r="E25" s="2783"/>
      <c r="F25" s="2783"/>
      <c r="G25" s="2446">
        <f>SUM(E25:F25)</f>
        <v>0</v>
      </c>
      <c r="H25" s="2785"/>
    </row>
    <row r="26" spans="1:8" ht="14">
      <c r="A26" s="1827"/>
      <c r="B26" s="2869" t="s">
        <v>1046</v>
      </c>
      <c r="C26" s="2870"/>
      <c r="D26" s="2871" t="s">
        <v>80</v>
      </c>
      <c r="E26" s="2776"/>
      <c r="F26" s="2776"/>
      <c r="G26" s="2446">
        <f t="shared" ref="G26:G33" si="1">SUM(E26:F26)</f>
        <v>0</v>
      </c>
      <c r="H26" s="2785"/>
    </row>
    <row r="27" spans="1:8" ht="14">
      <c r="A27" s="2873" t="s">
        <v>472</v>
      </c>
      <c r="B27" s="2792"/>
      <c r="C27" s="1824"/>
      <c r="D27" s="2874"/>
      <c r="E27" s="2875"/>
      <c r="F27" s="2875"/>
      <c r="G27" s="2446">
        <f t="shared" si="1"/>
        <v>0</v>
      </c>
      <c r="H27" s="2867"/>
    </row>
    <row r="28" spans="1:8" ht="14">
      <c r="A28" s="2791"/>
      <c r="B28" s="2876" t="s">
        <v>473</v>
      </c>
      <c r="C28" s="2877"/>
      <c r="D28" s="2874" t="s">
        <v>81</v>
      </c>
      <c r="E28" s="2875"/>
      <c r="F28" s="2875"/>
      <c r="G28" s="2446">
        <f t="shared" si="1"/>
        <v>0</v>
      </c>
      <c r="H28" s="752"/>
    </row>
    <row r="29" spans="1:8" ht="14">
      <c r="A29" s="2791"/>
      <c r="B29" s="2851" t="s">
        <v>1046</v>
      </c>
      <c r="C29" s="2868"/>
      <c r="D29" s="2852" t="s">
        <v>83</v>
      </c>
      <c r="E29" s="2783"/>
      <c r="F29" s="2783"/>
      <c r="G29" s="2446">
        <f t="shared" si="1"/>
        <v>0</v>
      </c>
      <c r="H29" s="754"/>
    </row>
    <row r="30" spans="1:8" ht="14">
      <c r="A30" s="2873" t="s">
        <v>474</v>
      </c>
      <c r="B30" s="2792"/>
      <c r="C30" s="1824"/>
      <c r="D30" s="2874"/>
      <c r="E30" s="2875"/>
      <c r="F30" s="2875"/>
      <c r="G30" s="2446">
        <f t="shared" si="1"/>
        <v>0</v>
      </c>
      <c r="H30" s="752"/>
    </row>
    <row r="31" spans="1:8" ht="14">
      <c r="A31" s="2791"/>
      <c r="B31" s="2876" t="s">
        <v>473</v>
      </c>
      <c r="C31" s="2877"/>
      <c r="D31" s="2874" t="s">
        <v>85</v>
      </c>
      <c r="E31" s="2875"/>
      <c r="F31" s="2875"/>
      <c r="G31" s="2446">
        <f t="shared" si="1"/>
        <v>0</v>
      </c>
      <c r="H31" s="752"/>
    </row>
    <row r="32" spans="1:8" ht="14">
      <c r="A32" s="2878"/>
      <c r="B32" s="2879" t="s">
        <v>475</v>
      </c>
      <c r="C32" s="2880"/>
      <c r="D32" s="2881" t="s">
        <v>87</v>
      </c>
      <c r="E32" s="2882"/>
      <c r="F32" s="2882"/>
      <c r="G32" s="2446">
        <f t="shared" si="1"/>
        <v>0</v>
      </c>
      <c r="H32" s="2883"/>
    </row>
    <row r="33" spans="1:8" ht="30" customHeight="1">
      <c r="A33" s="5595" t="s">
        <v>1600</v>
      </c>
      <c r="B33" s="5272"/>
      <c r="C33" s="5596"/>
      <c r="D33" s="2874" t="s">
        <v>89</v>
      </c>
      <c r="E33" s="2882"/>
      <c r="F33" s="2882"/>
      <c r="G33" s="3186">
        <f t="shared" si="1"/>
        <v>0</v>
      </c>
      <c r="H33" s="2883"/>
    </row>
    <row r="34" spans="1:8" ht="14">
      <c r="A34" s="3222" t="s">
        <v>929</v>
      </c>
      <c r="B34" s="3210"/>
      <c r="C34" s="3223"/>
      <c r="D34" s="2881" t="s">
        <v>92</v>
      </c>
      <c r="E34" s="3189">
        <f>SUM(E35:E38)</f>
        <v>0</v>
      </c>
      <c r="F34" s="3189">
        <f>SUM(F35:F38)</f>
        <v>0</v>
      </c>
      <c r="G34" s="3189">
        <f>SUM(G35:G38)</f>
        <v>0</v>
      </c>
      <c r="H34" s="3189">
        <f>SUM(H35:H38)</f>
        <v>0</v>
      </c>
    </row>
    <row r="35" spans="1:8" ht="14">
      <c r="A35" s="3226"/>
      <c r="B35" s="5613"/>
      <c r="C35" s="5614"/>
      <c r="D35" s="3219"/>
      <c r="E35" s="755"/>
      <c r="F35" s="755"/>
      <c r="G35" s="3187">
        <f t="shared" si="0"/>
        <v>0</v>
      </c>
      <c r="H35" s="3188"/>
    </row>
    <row r="36" spans="1:8" ht="14">
      <c r="A36" s="2810"/>
      <c r="B36" s="5594"/>
      <c r="C36" s="5546"/>
      <c r="D36" s="2781"/>
      <c r="E36" s="2783"/>
      <c r="F36" s="2783"/>
      <c r="G36" s="2784">
        <f t="shared" si="0"/>
        <v>0</v>
      </c>
      <c r="H36" s="2785"/>
    </row>
    <row r="37" spans="1:8" ht="14">
      <c r="A37" s="2810"/>
      <c r="B37" s="5594"/>
      <c r="C37" s="5615"/>
      <c r="D37" s="2781"/>
      <c r="E37" s="2783"/>
      <c r="F37" s="2783"/>
      <c r="G37" s="2784">
        <f t="shared" si="0"/>
        <v>0</v>
      </c>
      <c r="H37" s="2785"/>
    </row>
    <row r="38" spans="1:8" ht="14">
      <c r="A38" s="2812"/>
      <c r="B38" s="5543"/>
      <c r="C38" s="5616"/>
      <c r="D38" s="2798"/>
      <c r="E38" s="2813"/>
      <c r="F38" s="2813"/>
      <c r="G38" s="2784">
        <f t="shared" si="0"/>
        <v>0</v>
      </c>
      <c r="H38" s="2785"/>
    </row>
    <row r="39" spans="1:8" ht="14">
      <c r="A39" s="685" t="s">
        <v>476</v>
      </c>
      <c r="B39" s="686"/>
      <c r="C39" s="687"/>
      <c r="D39" s="451"/>
      <c r="E39" s="252">
        <f>SUM(E19,E20,E21,E22,E25,E26,E28,E29,E31,E32,E33,E34)</f>
        <v>0</v>
      </c>
      <c r="F39" s="252">
        <f t="shared" ref="F39:H39" si="2">SUM(F19,F20,F21,F22,F25,F26,F28,F29,F31,F32,F33,F34)</f>
        <v>0</v>
      </c>
      <c r="G39" s="252">
        <f t="shared" si="2"/>
        <v>0</v>
      </c>
      <c r="H39" s="252">
        <f t="shared" si="2"/>
        <v>0</v>
      </c>
    </row>
    <row r="40" spans="1:8" ht="14">
      <c r="A40" s="674" t="s">
        <v>477</v>
      </c>
      <c r="B40" s="397"/>
      <c r="C40" s="688"/>
      <c r="D40" s="2775"/>
      <c r="E40" s="3175"/>
      <c r="F40" s="3176"/>
      <c r="G40" s="3177"/>
      <c r="H40" s="3178"/>
    </row>
    <row r="41" spans="1:8" ht="14">
      <c r="A41" s="2884" t="s">
        <v>478</v>
      </c>
      <c r="B41" s="1824"/>
      <c r="C41" s="2876"/>
      <c r="D41" s="2781"/>
      <c r="E41" s="3179"/>
      <c r="F41" s="3180"/>
      <c r="G41" s="3181"/>
      <c r="H41" s="3182"/>
    </row>
    <row r="42" spans="1:8" ht="14">
      <c r="A42" s="2884"/>
      <c r="B42" s="5557" t="s">
        <v>469</v>
      </c>
      <c r="C42" s="5557"/>
      <c r="D42" s="2781"/>
      <c r="E42" s="3179"/>
      <c r="F42" s="3180"/>
      <c r="G42" s="3183"/>
      <c r="H42" s="3182"/>
    </row>
    <row r="43" spans="1:8" ht="14">
      <c r="A43" s="2600"/>
      <c r="B43" s="2861"/>
      <c r="C43" s="2885" t="s">
        <v>479</v>
      </c>
      <c r="D43" s="2781" t="s">
        <v>94</v>
      </c>
      <c r="E43" s="2782"/>
      <c r="F43" s="2783"/>
      <c r="G43" s="2784">
        <f t="shared" ref="G43:G52" si="3">SUM(E43:F43)</f>
        <v>0</v>
      </c>
      <c r="H43" s="2785"/>
    </row>
    <row r="44" spans="1:8" ht="14">
      <c r="A44" s="2873" t="s">
        <v>480</v>
      </c>
      <c r="B44" s="2861"/>
      <c r="C44" s="2885"/>
      <c r="D44" s="2781" t="s">
        <v>416</v>
      </c>
      <c r="E44" s="2782"/>
      <c r="F44" s="2783"/>
      <c r="G44" s="2784">
        <f t="shared" si="3"/>
        <v>0</v>
      </c>
      <c r="H44" s="2785"/>
    </row>
    <row r="45" spans="1:8" ht="31.5" customHeight="1">
      <c r="A45" s="5601" t="s">
        <v>481</v>
      </c>
      <c r="B45" s="5560"/>
      <c r="C45" s="5560"/>
      <c r="D45" s="2781" t="s">
        <v>97</v>
      </c>
      <c r="E45" s="2782"/>
      <c r="F45" s="2783"/>
      <c r="G45" s="2784">
        <f t="shared" si="3"/>
        <v>0</v>
      </c>
      <c r="H45" s="2785"/>
    </row>
    <row r="46" spans="1:8" ht="14">
      <c r="A46" s="3194" t="s">
        <v>482</v>
      </c>
      <c r="B46" s="722"/>
      <c r="C46" s="397"/>
      <c r="D46" s="3232" t="s">
        <v>99</v>
      </c>
      <c r="E46" s="2778"/>
      <c r="F46" s="2779"/>
      <c r="G46" s="2872">
        <f t="shared" si="3"/>
        <v>0</v>
      </c>
      <c r="H46" s="2780"/>
    </row>
    <row r="47" spans="1:8" ht="14">
      <c r="A47" s="5600" t="s">
        <v>1527</v>
      </c>
      <c r="B47" s="5252"/>
      <c r="C47" s="5252"/>
      <c r="D47" s="3233" t="s">
        <v>100</v>
      </c>
      <c r="E47" s="2817"/>
      <c r="F47" s="2817"/>
      <c r="G47" s="2447">
        <f>SUM(E47:F47)</f>
        <v>0</v>
      </c>
      <c r="H47" s="2817"/>
    </row>
    <row r="48" spans="1:8" ht="14">
      <c r="A48" s="3222" t="s">
        <v>929</v>
      </c>
      <c r="B48" s="3210"/>
      <c r="C48" s="3113"/>
      <c r="D48" s="3224" t="s">
        <v>534</v>
      </c>
      <c r="E48" s="3225">
        <f>SUM(E49:E52)</f>
        <v>0</v>
      </c>
      <c r="F48" s="3225">
        <f>SUM(F49:F52)</f>
        <v>0</v>
      </c>
      <c r="G48" s="3225">
        <f>SUM(G49:G52)</f>
        <v>0</v>
      </c>
      <c r="H48" s="3189">
        <f>SUM(H49:H52)</f>
        <v>0</v>
      </c>
    </row>
    <row r="49" spans="1:8" ht="14">
      <c r="A49" s="3195"/>
      <c r="B49" s="5613" t="s">
        <v>1738</v>
      </c>
      <c r="C49" s="5617"/>
      <c r="D49" s="3219"/>
      <c r="E49" s="3220"/>
      <c r="F49" s="3221"/>
      <c r="G49" s="3187">
        <f t="shared" si="3"/>
        <v>0</v>
      </c>
      <c r="H49" s="3188"/>
    </row>
    <row r="50" spans="1:8" ht="14">
      <c r="A50" s="2815"/>
      <c r="B50" s="5594" t="s">
        <v>1739</v>
      </c>
      <c r="C50" s="5546"/>
      <c r="D50" s="2781"/>
      <c r="E50" s="2782"/>
      <c r="F50" s="2783"/>
      <c r="G50" s="2784">
        <f t="shared" si="3"/>
        <v>0</v>
      </c>
      <c r="H50" s="2785"/>
    </row>
    <row r="51" spans="1:8" ht="14">
      <c r="A51" s="2815"/>
      <c r="B51" s="5594"/>
      <c r="C51" s="5546"/>
      <c r="D51" s="2781"/>
      <c r="E51" s="2782"/>
      <c r="F51" s="2783"/>
      <c r="G51" s="2784">
        <f>SUM(E51:F51)</f>
        <v>0</v>
      </c>
      <c r="H51" s="2785"/>
    </row>
    <row r="52" spans="1:8" ht="14">
      <c r="A52" s="2816"/>
      <c r="B52" s="5543"/>
      <c r="C52" s="5544"/>
      <c r="D52" s="2798"/>
      <c r="E52" s="2817"/>
      <c r="F52" s="2817"/>
      <c r="G52" s="2447">
        <f t="shared" si="3"/>
        <v>0</v>
      </c>
      <c r="H52" s="2814"/>
    </row>
    <row r="53" spans="1:8" ht="14">
      <c r="A53" s="685" t="s">
        <v>483</v>
      </c>
      <c r="B53" s="686"/>
      <c r="C53" s="687"/>
      <c r="D53" s="451"/>
      <c r="E53" s="253">
        <f>SUM(E43:E48)</f>
        <v>0</v>
      </c>
      <c r="F53" s="253">
        <f t="shared" ref="F53:H53" si="4">SUM(F43:F48)</f>
        <v>0</v>
      </c>
      <c r="G53" s="253">
        <f t="shared" si="4"/>
        <v>0</v>
      </c>
      <c r="H53" s="253">
        <f t="shared" si="4"/>
        <v>0</v>
      </c>
    </row>
    <row r="54" spans="1:8" ht="14">
      <c r="A54" s="3166"/>
      <c r="B54" s="3191" t="s">
        <v>1679</v>
      </c>
      <c r="C54" s="3192"/>
      <c r="D54" s="3190"/>
      <c r="E54" s="3193">
        <f>E39+E53</f>
        <v>0</v>
      </c>
      <c r="F54" s="3193">
        <f t="shared" ref="F54:H54" si="5">F39+F53</f>
        <v>0</v>
      </c>
      <c r="G54" s="3193">
        <f t="shared" si="5"/>
        <v>0</v>
      </c>
      <c r="H54" s="3193">
        <f t="shared" si="5"/>
        <v>0</v>
      </c>
    </row>
    <row r="55" spans="1:8" ht="14">
      <c r="A55" s="691"/>
      <c r="B55" s="691"/>
      <c r="C55" s="691"/>
      <c r="D55" s="1458"/>
      <c r="E55" s="692"/>
      <c r="F55" s="692"/>
      <c r="G55" s="692"/>
      <c r="H55" s="693"/>
    </row>
    <row r="56" spans="1:8" ht="14.5" thickBot="1">
      <c r="A56" s="3022" t="s">
        <v>1680</v>
      </c>
      <c r="B56" s="3023"/>
      <c r="C56" s="3023"/>
      <c r="D56" s="451"/>
      <c r="E56" s="633">
        <f>+E14+E54</f>
        <v>0</v>
      </c>
      <c r="F56" s="633">
        <f>+F14+F54</f>
        <v>0</v>
      </c>
      <c r="G56" s="633">
        <f>+G14+G54</f>
        <v>0</v>
      </c>
      <c r="H56" s="633">
        <f>+H14+H54</f>
        <v>0</v>
      </c>
    </row>
    <row r="57" spans="1:8" ht="14.5" thickTop="1">
      <c r="A57" s="5597" t="s">
        <v>1676</v>
      </c>
      <c r="B57" s="5598"/>
      <c r="C57" s="5599"/>
      <c r="D57" s="3190"/>
      <c r="E57" s="698"/>
      <c r="F57" s="3165"/>
      <c r="G57" s="2503"/>
      <c r="H57" s="3196"/>
    </row>
    <row r="58" spans="1:8" ht="14">
      <c r="A58" s="5610" t="s">
        <v>1677</v>
      </c>
      <c r="B58" s="5611"/>
      <c r="C58" s="5612"/>
      <c r="D58" s="1458"/>
      <c r="E58" s="3197"/>
      <c r="F58" s="3198"/>
      <c r="G58" s="2446">
        <f>SUM(E58:F58)</f>
        <v>0</v>
      </c>
      <c r="H58" s="3199"/>
    </row>
    <row r="59" spans="1:8" ht="14.5" thickBot="1">
      <c r="A59" s="3200" t="s">
        <v>1678</v>
      </c>
      <c r="B59" s="694"/>
      <c r="C59" s="694"/>
      <c r="D59" s="453"/>
      <c r="E59" s="695">
        <f>E56-E58</f>
        <v>0</v>
      </c>
      <c r="F59" s="2607">
        <f>F56-F58</f>
        <v>0</v>
      </c>
      <c r="G59" s="695">
        <f>G56-G58</f>
        <v>0</v>
      </c>
      <c r="H59" s="2607">
        <f>H56-H58</f>
        <v>0</v>
      </c>
    </row>
    <row r="60" spans="1:8" ht="14.5" thickTop="1">
      <c r="A60" s="696"/>
      <c r="B60" s="688"/>
      <c r="C60" s="688"/>
      <c r="D60" s="697"/>
      <c r="E60" s="697"/>
      <c r="F60" s="697"/>
      <c r="G60" s="698"/>
      <c r="H60" s="698"/>
    </row>
    <row r="61" spans="1:8" ht="14.5" thickBot="1">
      <c r="A61" s="699"/>
      <c r="B61" s="700"/>
      <c r="C61" s="700"/>
      <c r="D61" s="701"/>
      <c r="E61" s="701"/>
      <c r="F61" s="701"/>
      <c r="G61" s="702"/>
      <c r="H61" s="702"/>
    </row>
    <row r="62" spans="1:8" ht="28.5" thickTop="1">
      <c r="A62" s="5602"/>
      <c r="B62" s="5602"/>
      <c r="C62" s="5602"/>
      <c r="D62" s="251" t="s">
        <v>10</v>
      </c>
      <c r="E62" s="667" t="s">
        <v>540</v>
      </c>
      <c r="F62" s="667" t="s">
        <v>531</v>
      </c>
      <c r="G62" s="669">
        <f>YEAR($G$7)</f>
        <v>1900</v>
      </c>
      <c r="H62" s="703">
        <f>G62-1</f>
        <v>1899</v>
      </c>
    </row>
    <row r="63" spans="1:8" ht="14">
      <c r="A63" s="699"/>
      <c r="B63" s="700"/>
      <c r="C63" s="700"/>
      <c r="D63" s="704"/>
      <c r="E63" s="705"/>
      <c r="F63" s="706"/>
      <c r="G63" s="705"/>
      <c r="H63" s="705"/>
    </row>
    <row r="64" spans="1:8" ht="14">
      <c r="A64" s="707" t="s">
        <v>484</v>
      </c>
      <c r="B64" s="707"/>
      <c r="C64" s="707"/>
      <c r="D64" s="708"/>
      <c r="E64" s="709"/>
      <c r="F64" s="708"/>
      <c r="G64" s="709"/>
      <c r="H64" s="709"/>
    </row>
    <row r="65" spans="1:8" ht="14">
      <c r="A65" s="710"/>
      <c r="B65" s="711" t="s">
        <v>467</v>
      </c>
      <c r="C65" s="710"/>
      <c r="D65" s="712"/>
      <c r="E65" s="713"/>
      <c r="F65" s="712"/>
      <c r="G65" s="713"/>
      <c r="H65" s="713"/>
    </row>
    <row r="66" spans="1:8" ht="14">
      <c r="A66" s="671"/>
      <c r="B66" s="714"/>
      <c r="C66" s="715" t="s">
        <v>468</v>
      </c>
      <c r="D66" s="716"/>
      <c r="E66" s="709"/>
      <c r="F66" s="709"/>
      <c r="G66" s="709"/>
      <c r="H66" s="709"/>
    </row>
    <row r="67" spans="1:8" ht="14">
      <c r="A67" s="717"/>
      <c r="B67" s="717"/>
      <c r="C67" s="718" t="s">
        <v>485</v>
      </c>
      <c r="D67" s="2886">
        <v>19</v>
      </c>
      <c r="E67" s="634"/>
      <c r="F67" s="634"/>
      <c r="G67" s="719">
        <f>SUM(E67:F67)</f>
        <v>0</v>
      </c>
      <c r="H67" s="634"/>
    </row>
    <row r="68" spans="1:8" ht="14">
      <c r="A68" s="717"/>
      <c r="B68" s="717"/>
      <c r="C68" s="718" t="s">
        <v>486</v>
      </c>
      <c r="D68" s="2886">
        <v>20</v>
      </c>
      <c r="E68" s="634"/>
      <c r="F68" s="634"/>
      <c r="G68" s="719">
        <f t="shared" ref="G68:G78" si="6">SUM(E68:F68)</f>
        <v>0</v>
      </c>
      <c r="H68" s="634"/>
    </row>
    <row r="69" spans="1:8" ht="14">
      <c r="A69" s="717"/>
      <c r="B69" s="717"/>
      <c r="C69" s="718" t="s">
        <v>487</v>
      </c>
      <c r="D69" s="2886">
        <v>21</v>
      </c>
      <c r="E69" s="634"/>
      <c r="F69" s="634"/>
      <c r="G69" s="719">
        <f>SUM(E69:F69)</f>
        <v>0</v>
      </c>
      <c r="H69" s="634"/>
    </row>
    <row r="70" spans="1:8" ht="14">
      <c r="A70" s="717"/>
      <c r="B70" s="2854" t="s">
        <v>1597</v>
      </c>
      <c r="C70" s="718"/>
      <c r="D70" s="2886">
        <v>22</v>
      </c>
      <c r="E70" s="1904"/>
      <c r="F70" s="1904"/>
      <c r="G70" s="719">
        <f>SUM(E70:F70)</f>
        <v>0</v>
      </c>
      <c r="H70" s="1904"/>
    </row>
    <row r="71" spans="1:8" ht="14">
      <c r="A71" s="717"/>
      <c r="B71" s="717"/>
      <c r="C71" s="720" t="s">
        <v>488</v>
      </c>
      <c r="D71" s="2887" t="s">
        <v>892</v>
      </c>
      <c r="E71" s="634"/>
      <c r="F71" s="634"/>
      <c r="G71" s="719">
        <f t="shared" si="6"/>
        <v>0</v>
      </c>
      <c r="H71" s="634"/>
    </row>
    <row r="72" spans="1:8" ht="14">
      <c r="A72" s="717"/>
      <c r="B72" s="717"/>
      <c r="C72" s="720" t="s">
        <v>489</v>
      </c>
      <c r="D72" s="2887" t="s">
        <v>103</v>
      </c>
      <c r="E72" s="758"/>
      <c r="F72" s="758"/>
      <c r="G72" s="721">
        <f t="shared" si="6"/>
        <v>0</v>
      </c>
      <c r="H72" s="758"/>
    </row>
    <row r="73" spans="1:8" ht="28.5" customHeight="1">
      <c r="A73" s="740"/>
      <c r="B73" s="699"/>
      <c r="C73" s="3204" t="s">
        <v>1600</v>
      </c>
      <c r="D73" s="2893" t="s">
        <v>104</v>
      </c>
      <c r="E73" s="2445"/>
      <c r="F73" s="2445"/>
      <c r="G73" s="721">
        <f t="shared" si="6"/>
        <v>0</v>
      </c>
      <c r="H73" s="2445"/>
    </row>
    <row r="74" spans="1:8" ht="14">
      <c r="A74" s="3209"/>
      <c r="B74" s="3210"/>
      <c r="C74" s="3211" t="s">
        <v>929</v>
      </c>
      <c r="D74" s="3212" t="s">
        <v>105</v>
      </c>
      <c r="E74" s="3189">
        <f>SUM(E75:E78)</f>
        <v>0</v>
      </c>
      <c r="F74" s="3189">
        <f t="shared" ref="F74:H74" si="7">SUM(F75:F78)</f>
        <v>0</v>
      </c>
      <c r="G74" s="3189">
        <f t="shared" si="7"/>
        <v>0</v>
      </c>
      <c r="H74" s="3189">
        <f t="shared" si="7"/>
        <v>0</v>
      </c>
    </row>
    <row r="75" spans="1:8" ht="14">
      <c r="A75" s="3205"/>
      <c r="B75" s="3206"/>
      <c r="C75" s="3207"/>
      <c r="D75" s="3208"/>
      <c r="E75" s="3201"/>
      <c r="F75" s="3202"/>
      <c r="G75" s="3203">
        <f t="shared" si="6"/>
        <v>0</v>
      </c>
      <c r="H75" s="3202"/>
    </row>
    <row r="76" spans="1:8" ht="14">
      <c r="A76" s="2791"/>
      <c r="B76" s="2792"/>
      <c r="C76" s="2793"/>
      <c r="D76" s="2852"/>
      <c r="E76" s="2794"/>
      <c r="F76" s="1904"/>
      <c r="G76" s="2446">
        <f t="shared" si="6"/>
        <v>0</v>
      </c>
      <c r="H76" s="1904"/>
    </row>
    <row r="77" spans="1:8" ht="14">
      <c r="A77" s="2791"/>
      <c r="B77" s="2792"/>
      <c r="C77" s="2793"/>
      <c r="D77" s="2852"/>
      <c r="E77" s="2794"/>
      <c r="F77" s="1904"/>
      <c r="G77" s="2446">
        <f t="shared" si="6"/>
        <v>0</v>
      </c>
      <c r="H77" s="1904"/>
    </row>
    <row r="78" spans="1:8" ht="14">
      <c r="A78" s="2795"/>
      <c r="B78" s="2796"/>
      <c r="C78" s="2797"/>
      <c r="D78" s="2888"/>
      <c r="E78" s="2799"/>
      <c r="F78" s="2799"/>
      <c r="G78" s="2447">
        <f t="shared" si="6"/>
        <v>0</v>
      </c>
      <c r="H78" s="2799"/>
    </row>
    <row r="79" spans="1:8" ht="14">
      <c r="A79" s="725"/>
      <c r="B79" s="685" t="s">
        <v>476</v>
      </c>
      <c r="C79" s="726"/>
      <c r="D79" s="2889"/>
      <c r="E79" s="254">
        <f>SUM(E67:E74)</f>
        <v>0</v>
      </c>
      <c r="F79" s="254">
        <f>SUM(F67:F78)</f>
        <v>0</v>
      </c>
      <c r="G79" s="254">
        <f>SUM(G67:G78)</f>
        <v>0</v>
      </c>
      <c r="H79" s="254">
        <f>SUM(H67:H78)</f>
        <v>0</v>
      </c>
    </row>
    <row r="80" spans="1:8" ht="14">
      <c r="A80" s="727"/>
      <c r="B80" s="728" t="s">
        <v>477</v>
      </c>
      <c r="C80" s="729"/>
      <c r="D80" s="2890"/>
      <c r="E80" s="730"/>
      <c r="F80" s="730"/>
      <c r="G80" s="731"/>
      <c r="H80" s="732"/>
    </row>
    <row r="81" spans="1:8" ht="14">
      <c r="A81" s="724"/>
      <c r="B81" s="711"/>
      <c r="C81" s="733" t="s">
        <v>478</v>
      </c>
      <c r="D81" s="2890"/>
      <c r="E81" s="734"/>
      <c r="F81" s="735"/>
      <c r="G81" s="736"/>
      <c r="H81" s="737"/>
    </row>
    <row r="82" spans="1:8" ht="14">
      <c r="A82" s="724"/>
      <c r="B82" s="711"/>
      <c r="C82" s="738" t="s">
        <v>479</v>
      </c>
      <c r="D82" s="2891">
        <v>27</v>
      </c>
      <c r="E82" s="759"/>
      <c r="F82" s="759"/>
      <c r="G82" s="723">
        <f t="shared" ref="G82:G90" si="8">SUM(E82:F82)</f>
        <v>0</v>
      </c>
      <c r="H82" s="755"/>
    </row>
    <row r="83" spans="1:8" ht="14">
      <c r="A83" s="2791"/>
      <c r="B83" s="2600"/>
      <c r="C83" s="2786" t="s">
        <v>480</v>
      </c>
      <c r="D83" s="2891">
        <v>28</v>
      </c>
      <c r="E83" s="759"/>
      <c r="F83" s="759"/>
      <c r="G83" s="723">
        <f>SUM(E83:F83)</f>
        <v>0</v>
      </c>
      <c r="H83" s="755"/>
    </row>
    <row r="84" spans="1:8" ht="41.25" customHeight="1">
      <c r="A84" s="739"/>
      <c r="B84" s="2788"/>
      <c r="C84" s="2789" t="s">
        <v>481</v>
      </c>
      <c r="D84" s="2892">
        <v>29</v>
      </c>
      <c r="E84" s="2790"/>
      <c r="F84" s="2790"/>
      <c r="G84" s="723">
        <f t="shared" si="8"/>
        <v>0</v>
      </c>
      <c r="H84" s="1903"/>
    </row>
    <row r="85" spans="1:8" ht="14">
      <c r="A85" s="696"/>
      <c r="B85" s="722"/>
      <c r="C85" s="3194" t="s">
        <v>482</v>
      </c>
      <c r="D85" s="3213" t="s">
        <v>107</v>
      </c>
      <c r="E85" s="760"/>
      <c r="F85" s="760"/>
      <c r="G85" s="2787">
        <f t="shared" si="8"/>
        <v>0</v>
      </c>
      <c r="H85" s="2779"/>
    </row>
    <row r="86" spans="1:8" ht="14">
      <c r="A86" s="3216"/>
      <c r="B86" s="3217"/>
      <c r="C86" s="3211" t="s">
        <v>929</v>
      </c>
      <c r="D86" s="3218" t="s">
        <v>110</v>
      </c>
      <c r="E86" s="2800">
        <f>SUM(E87:E90)</f>
        <v>0</v>
      </c>
      <c r="F86" s="2800">
        <f>SUM(F87:F90)</f>
        <v>0</v>
      </c>
      <c r="G86" s="2800">
        <f>SUM(G87:G90)</f>
        <v>0</v>
      </c>
      <c r="H86" s="2800">
        <f>SUM(H87:H90)</f>
        <v>0</v>
      </c>
    </row>
    <row r="87" spans="1:8" ht="14">
      <c r="A87" s="3214"/>
      <c r="B87" s="3214"/>
      <c r="C87" s="949"/>
      <c r="D87" s="3215"/>
      <c r="E87" s="2803"/>
      <c r="F87" s="2803"/>
      <c r="G87" s="2446">
        <f t="shared" si="8"/>
        <v>0</v>
      </c>
      <c r="H87" s="2804"/>
    </row>
    <row r="88" spans="1:8" ht="14">
      <c r="A88" s="2788"/>
      <c r="B88" s="2788"/>
      <c r="C88" s="2801"/>
      <c r="D88" s="2802"/>
      <c r="E88" s="2803"/>
      <c r="F88" s="2803"/>
      <c r="G88" s="2446">
        <f t="shared" si="8"/>
        <v>0</v>
      </c>
      <c r="H88" s="2804"/>
    </row>
    <row r="89" spans="1:8" ht="14">
      <c r="A89" s="2788"/>
      <c r="B89" s="2788"/>
      <c r="C89" s="2801"/>
      <c r="D89" s="2802"/>
      <c r="E89" s="2803"/>
      <c r="F89" s="2803"/>
      <c r="G89" s="2446">
        <f t="shared" si="8"/>
        <v>0</v>
      </c>
      <c r="H89" s="2804"/>
    </row>
    <row r="90" spans="1:8" ht="14">
      <c r="A90" s="2805"/>
      <c r="B90" s="2805"/>
      <c r="C90" s="2806"/>
      <c r="D90" s="2807"/>
      <c r="E90" s="2808"/>
      <c r="F90" s="2808"/>
      <c r="G90" s="2446">
        <f t="shared" si="8"/>
        <v>0</v>
      </c>
      <c r="H90" s="2809"/>
    </row>
    <row r="91" spans="1:8" ht="14">
      <c r="A91" s="725"/>
      <c r="B91" s="685" t="s">
        <v>483</v>
      </c>
      <c r="C91" s="687"/>
      <c r="D91" s="451"/>
      <c r="E91" s="255">
        <f>SUM(E82:E86)</f>
        <v>0</v>
      </c>
      <c r="F91" s="255">
        <f>SUM(F82:F86)</f>
        <v>0</v>
      </c>
      <c r="G91" s="255">
        <f>SUM(G82:G86)</f>
        <v>0</v>
      </c>
      <c r="H91" s="255">
        <f>SUM(H82:H86)</f>
        <v>0</v>
      </c>
    </row>
    <row r="92" spans="1:8" ht="14">
      <c r="A92" s="696"/>
      <c r="B92" s="741"/>
      <c r="C92" s="688"/>
      <c r="D92" s="450"/>
      <c r="E92" s="730"/>
      <c r="F92" s="730"/>
      <c r="G92" s="742"/>
      <c r="H92" s="743"/>
    </row>
    <row r="93" spans="1:8" ht="14.5" thickBot="1">
      <c r="A93" s="744" t="s">
        <v>1675</v>
      </c>
      <c r="B93" s="745"/>
      <c r="C93" s="745"/>
      <c r="D93" s="1459"/>
      <c r="E93" s="633">
        <f>E79+E91</f>
        <v>0</v>
      </c>
      <c r="F93" s="633">
        <f t="shared" ref="F93:H93" si="9">F79+F91</f>
        <v>0</v>
      </c>
      <c r="G93" s="633">
        <f t="shared" si="9"/>
        <v>0</v>
      </c>
      <c r="H93" s="633">
        <f t="shared" si="9"/>
        <v>0</v>
      </c>
    </row>
    <row r="94" spans="1:8" ht="14.5" thickTop="1">
      <c r="A94" s="673"/>
      <c r="B94" s="746"/>
      <c r="C94" s="746"/>
      <c r="D94" s="747"/>
      <c r="E94" s="747"/>
      <c r="F94" s="747"/>
      <c r="G94" s="666"/>
      <c r="H94" s="666"/>
    </row>
    <row r="95" spans="1:8" ht="14">
      <c r="A95" s="673"/>
      <c r="B95" s="746"/>
      <c r="C95" s="746"/>
      <c r="D95" s="747"/>
      <c r="E95" s="747"/>
      <c r="F95" s="747"/>
      <c r="G95" s="747"/>
      <c r="H95" s="108" t="str">
        <f>+ToC!E96</f>
        <v xml:space="preserve">GENERAL Annual Return </v>
      </c>
    </row>
    <row r="96" spans="1:8" ht="14">
      <c r="A96" s="673"/>
      <c r="B96" s="746"/>
      <c r="C96" s="746"/>
      <c r="D96" s="747"/>
      <c r="E96" s="747"/>
      <c r="F96" s="747"/>
      <c r="G96" s="748"/>
      <c r="H96" s="407" t="s">
        <v>1869</v>
      </c>
    </row>
    <row r="97" hidden="1"/>
    <row r="98" hidden="1"/>
    <row r="99" hidden="1"/>
    <row r="100" hidden="1"/>
    <row r="101" hidden="1"/>
    <row r="102" hidden="1"/>
    <row r="103" hidden="1"/>
    <row r="104" hidden="1"/>
    <row r="105" hidden="1"/>
  </sheetData>
  <sheetProtection password="C3AA" sheet="1" objects="1" scenarios="1"/>
  <customSheetViews>
    <customSheetView guid="{54084986-DBD9-467D-BB87-84DFF604BE53}">
      <selection activeCell="G19" sqref="G19"/>
      <pageMargins left="0.7" right="0.7" top="0.75" bottom="0.75" header="0.3" footer="0.3"/>
      <pageSetup paperSize="5" scale="60" orientation="portrait" r:id="rId1"/>
    </customSheetView>
  </customSheetViews>
  <mergeCells count="22">
    <mergeCell ref="A11:H11"/>
    <mergeCell ref="A62:C62"/>
    <mergeCell ref="A1:H1"/>
    <mergeCell ref="A10:H10"/>
    <mergeCell ref="A4:C4"/>
    <mergeCell ref="C9:G9"/>
    <mergeCell ref="A13:C13"/>
    <mergeCell ref="B42:C42"/>
    <mergeCell ref="B24:C24"/>
    <mergeCell ref="A58:C58"/>
    <mergeCell ref="B35:C35"/>
    <mergeCell ref="B37:C37"/>
    <mergeCell ref="B38:C38"/>
    <mergeCell ref="B36:C36"/>
    <mergeCell ref="B49:C49"/>
    <mergeCell ref="B50:C50"/>
    <mergeCell ref="B51:C51"/>
    <mergeCell ref="B52:C52"/>
    <mergeCell ref="A33:C33"/>
    <mergeCell ref="A57:C57"/>
    <mergeCell ref="A47:C47"/>
    <mergeCell ref="A45:C45"/>
  </mergeCells>
  <dataValidations count="2">
    <dataValidation type="decimal" operator="lessThanOrEqual" allowBlank="1" showInputMessage="1" showErrorMessage="1" errorTitle="Numbers only" error="you can only enter whole numbers" sqref="E79:H79 E39:XFD39 E91:H91 E53:H54">
      <formula1>50000000000</formula1>
    </dataValidation>
    <dataValidation type="decimal" operator="lessThanOrEqual" allowBlank="1" showInputMessage="1" showErrorMessage="1" errorTitle="Numbers Only" error="You can only enter numbers in these cells.To re input a number, press Cancel  or Retry and  delete, and then re enter a valid number_x000a_" sqref="E59:H59 G60:H60 E56:H57 E93:H93">
      <formula1>50000000000</formula1>
    </dataValidation>
  </dataValidations>
  <hyperlinks>
    <hyperlink ref="A1:H1" location="ToC!A1" display="30.21"/>
  </hyperlinks>
  <pageMargins left="0.7" right="0.7" top="0.75" bottom="0.75" header="0.3" footer="0.3"/>
  <pageSetup paperSize="5" scale="56"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CC66FF"/>
  </sheetPr>
  <dimension ref="A1:R64"/>
  <sheetViews>
    <sheetView topLeftCell="A10" zoomScale="80" zoomScaleNormal="80" workbookViewId="0">
      <selection activeCell="A18" sqref="A18:B19"/>
    </sheetView>
  </sheetViews>
  <sheetFormatPr defaultColWidth="0" defaultRowHeight="12.5" zeroHeight="1"/>
  <cols>
    <col min="1" max="1" width="7.69921875" style="3910" customWidth="1"/>
    <col min="2" max="2" width="63.5" style="3910" customWidth="1"/>
    <col min="3" max="3" width="8.19921875" style="3910" bestFit="1" customWidth="1"/>
    <col min="4" max="17" width="20.796875" style="3910" customWidth="1"/>
    <col min="18" max="18" width="9.296875" style="3910" customWidth="1"/>
    <col min="19" max="16384" width="9.296875" style="3910" hidden="1"/>
  </cols>
  <sheetData>
    <row r="1" spans="1:18" ht="13">
      <c r="A1" s="5414" t="s">
        <v>38</v>
      </c>
      <c r="B1" s="5385"/>
      <c r="C1" s="5385"/>
      <c r="D1" s="5385"/>
      <c r="E1" s="5385"/>
      <c r="F1" s="5385"/>
      <c r="G1" s="5385"/>
      <c r="H1" s="5385"/>
      <c r="I1" s="5385"/>
      <c r="J1" s="5385"/>
      <c r="K1" s="5385"/>
      <c r="L1" s="5385"/>
      <c r="M1" s="5385"/>
      <c r="N1" s="5385"/>
      <c r="O1" s="5385"/>
      <c r="P1" s="5385"/>
      <c r="Q1" s="5385"/>
      <c r="R1" s="79"/>
    </row>
    <row r="2" spans="1:18" ht="15.5">
      <c r="A2" s="761"/>
      <c r="B2" s="761"/>
      <c r="C2" s="393"/>
      <c r="D2" s="393"/>
      <c r="E2" s="393"/>
      <c r="F2" s="497"/>
      <c r="G2" s="393"/>
      <c r="H2" s="397"/>
      <c r="I2" s="397"/>
      <c r="J2" s="397"/>
      <c r="K2" s="397"/>
      <c r="L2" s="397"/>
      <c r="M2" s="397"/>
      <c r="N2" s="397"/>
      <c r="O2" s="397"/>
      <c r="P2" s="658" t="s">
        <v>2206</v>
      </c>
      <c r="Q2" s="79"/>
      <c r="R2" s="79"/>
    </row>
    <row r="3" spans="1:18" ht="15.5">
      <c r="A3" s="1756" t="str">
        <f>+Cover!A14</f>
        <v>Select Name of Insurer/ Financial Holding Company</v>
      </c>
      <c r="B3" s="1761"/>
      <c r="C3" s="673"/>
      <c r="D3" s="673"/>
      <c r="E3" s="673"/>
      <c r="F3" s="395"/>
      <c r="G3" s="395"/>
      <c r="H3" s="397"/>
      <c r="I3" s="397"/>
      <c r="J3" s="397"/>
      <c r="K3" s="397"/>
      <c r="L3" s="397"/>
      <c r="M3" s="397"/>
      <c r="N3" s="397"/>
      <c r="O3" s="397"/>
      <c r="P3" s="397"/>
      <c r="Q3" s="79"/>
      <c r="R3" s="79"/>
    </row>
    <row r="4" spans="1:18" ht="14">
      <c r="A4" s="5620" t="s">
        <v>5</v>
      </c>
      <c r="B4" s="5620"/>
      <c r="C4" s="395"/>
      <c r="D4" s="395"/>
      <c r="E4" s="395"/>
      <c r="F4" s="395"/>
      <c r="G4" s="395"/>
      <c r="H4" s="397"/>
      <c r="I4" s="397"/>
      <c r="J4" s="397"/>
      <c r="K4" s="397"/>
      <c r="L4" s="397"/>
      <c r="M4" s="397"/>
      <c r="N4" s="397"/>
      <c r="O4" s="397"/>
      <c r="P4" s="397"/>
      <c r="Q4" s="79"/>
      <c r="R4" s="79"/>
    </row>
    <row r="5" spans="1:18" ht="14">
      <c r="A5" s="3479"/>
      <c r="B5" s="3479"/>
      <c r="C5" s="395"/>
      <c r="D5" s="395"/>
      <c r="E5" s="395"/>
      <c r="F5" s="395"/>
      <c r="G5" s="395"/>
      <c r="H5" s="397"/>
      <c r="I5" s="397"/>
      <c r="J5" s="397"/>
      <c r="K5" s="397"/>
      <c r="L5" s="397"/>
      <c r="M5" s="397"/>
      <c r="N5" s="397"/>
      <c r="O5" s="397"/>
      <c r="P5" s="397"/>
      <c r="Q5" s="79"/>
      <c r="R5" s="79"/>
    </row>
    <row r="6" spans="1:18" ht="14">
      <c r="A6" s="504" t="str">
        <f>+ToC!A5</f>
        <v>General Insurers Annual Return</v>
      </c>
      <c r="B6" s="501"/>
      <c r="C6" s="501"/>
      <c r="D6" s="501"/>
      <c r="E6" s="501"/>
      <c r="F6" s="501"/>
      <c r="G6" s="395"/>
      <c r="H6" s="397"/>
      <c r="I6" s="397"/>
      <c r="J6" s="397"/>
      <c r="K6" s="397"/>
      <c r="L6" s="397"/>
      <c r="M6" s="397"/>
      <c r="N6" s="397"/>
      <c r="O6" s="505">
        <f>+Cover!A22</f>
        <v>0</v>
      </c>
      <c r="P6" s="397"/>
      <c r="Q6" s="79"/>
      <c r="R6" s="79"/>
    </row>
    <row r="7" spans="1:18" ht="14">
      <c r="A7" s="504" t="str">
        <f>+ToC!A6</f>
        <v>For Year Ended:</v>
      </c>
      <c r="B7" s="3479"/>
      <c r="C7" s="395"/>
      <c r="D7" s="395"/>
      <c r="E7" s="395"/>
      <c r="F7" s="395"/>
      <c r="G7" s="79"/>
      <c r="H7" s="397"/>
      <c r="I7" s="397"/>
      <c r="J7" s="397"/>
      <c r="K7" s="397"/>
      <c r="L7" s="397"/>
      <c r="M7" s="397"/>
      <c r="N7" s="397"/>
      <c r="O7" s="397"/>
      <c r="P7" s="397"/>
      <c r="Q7" s="79"/>
      <c r="R7" s="79"/>
    </row>
    <row r="8" spans="1:18" ht="14">
      <c r="A8" s="5503" t="s">
        <v>530</v>
      </c>
      <c r="B8" s="5385"/>
      <c r="C8" s="5385"/>
      <c r="D8" s="5385"/>
      <c r="E8" s="5385"/>
      <c r="F8" s="5385"/>
      <c r="G8" s="5385"/>
      <c r="H8" s="5385"/>
      <c r="I8" s="5385"/>
      <c r="J8" s="5385"/>
      <c r="K8" s="5385"/>
      <c r="L8" s="5385"/>
      <c r="M8" s="5385"/>
      <c r="N8" s="5385"/>
      <c r="O8" s="5385"/>
      <c r="P8" s="5385"/>
      <c r="Q8" s="5385"/>
      <c r="R8" s="79"/>
    </row>
    <row r="9" spans="1:18" ht="14">
      <c r="A9" s="575"/>
      <c r="B9" s="575"/>
      <c r="C9" s="397"/>
      <c r="D9" s="1391"/>
      <c r="E9" s="395"/>
      <c r="F9" s="395"/>
      <c r="G9" s="395"/>
      <c r="H9" s="395"/>
      <c r="I9" s="395"/>
      <c r="J9" s="395"/>
      <c r="K9" s="395"/>
      <c r="L9" s="395"/>
      <c r="M9" s="395"/>
      <c r="N9" s="395"/>
      <c r="O9" s="395"/>
      <c r="P9" s="395"/>
      <c r="Q9" s="79"/>
      <c r="R9" s="79"/>
    </row>
    <row r="10" spans="1:18" ht="14">
      <c r="A10" s="5569" t="s">
        <v>498</v>
      </c>
      <c r="B10" s="5385"/>
      <c r="C10" s="5385"/>
      <c r="D10" s="5385"/>
      <c r="E10" s="5385"/>
      <c r="F10" s="5385"/>
      <c r="G10" s="5385"/>
      <c r="H10" s="5385"/>
      <c r="I10" s="5385"/>
      <c r="J10" s="5385"/>
      <c r="K10" s="5385"/>
      <c r="L10" s="5385"/>
      <c r="M10" s="5385"/>
      <c r="N10" s="5385"/>
      <c r="O10" s="5385"/>
      <c r="P10" s="5385"/>
      <c r="Q10" s="5385"/>
      <c r="R10" s="79"/>
    </row>
    <row r="11" spans="1:18" ht="14.5" thickBot="1">
      <c r="A11" s="1392"/>
      <c r="B11" s="1392"/>
      <c r="C11" s="1392"/>
      <c r="D11" s="1392"/>
      <c r="E11" s="1392"/>
      <c r="F11" s="1392"/>
      <c r="G11" s="3495"/>
      <c r="H11" s="1392"/>
      <c r="I11" s="1392"/>
      <c r="J11" s="1392"/>
      <c r="K11" s="1392"/>
      <c r="L11" s="1392"/>
      <c r="M11" s="1392"/>
      <c r="N11" s="1392"/>
      <c r="O11" s="1392"/>
      <c r="P11" s="1392"/>
      <c r="Q11" s="79"/>
      <c r="R11" s="79"/>
    </row>
    <row r="12" spans="1:18" ht="14.5" thickTop="1">
      <c r="A12" s="1393"/>
      <c r="B12" s="1394"/>
      <c r="C12" s="1394"/>
      <c r="D12" s="1394"/>
      <c r="E12" s="1394"/>
      <c r="F12" s="1394"/>
      <c r="G12" s="79"/>
      <c r="H12" s="1394"/>
      <c r="I12" s="1394"/>
      <c r="J12" s="1394"/>
      <c r="K12" s="5621" t="s">
        <v>982</v>
      </c>
      <c r="L12" s="5622"/>
      <c r="M12" s="5622"/>
      <c r="N12" s="5623"/>
      <c r="O12" s="1394"/>
      <c r="P12" s="1394"/>
      <c r="Q12" s="1395"/>
      <c r="R12" s="79"/>
    </row>
    <row r="13" spans="1:18" ht="42">
      <c r="A13" s="1327"/>
      <c r="B13" s="1329"/>
      <c r="C13" s="1396" t="s">
        <v>10</v>
      </c>
      <c r="D13" s="1397" t="s">
        <v>499</v>
      </c>
      <c r="E13" s="1397" t="s">
        <v>881</v>
      </c>
      <c r="F13" s="1398" t="s">
        <v>500</v>
      </c>
      <c r="G13" s="3494" t="s">
        <v>1586</v>
      </c>
      <c r="H13" s="1396" t="s">
        <v>494</v>
      </c>
      <c r="I13" s="1396" t="s">
        <v>1103</v>
      </c>
      <c r="J13" s="1396" t="s">
        <v>495</v>
      </c>
      <c r="K13" s="1396" t="s">
        <v>979</v>
      </c>
      <c r="L13" s="1396" t="s">
        <v>480</v>
      </c>
      <c r="M13" s="1396" t="s">
        <v>981</v>
      </c>
      <c r="N13" s="1396" t="s">
        <v>980</v>
      </c>
      <c r="O13" s="1396" t="s">
        <v>446</v>
      </c>
      <c r="P13" s="1396" t="s">
        <v>501</v>
      </c>
      <c r="Q13" s="1399" t="s">
        <v>1835</v>
      </c>
      <c r="R13" s="79"/>
    </row>
    <row r="14" spans="1:18" ht="14">
      <c r="A14" s="2818"/>
      <c r="B14" s="2819"/>
      <c r="C14" s="2820"/>
      <c r="D14" s="1403"/>
      <c r="E14" s="1404"/>
      <c r="F14" s="1404"/>
      <c r="G14" s="79"/>
      <c r="H14" s="1486"/>
      <c r="I14" s="1486"/>
      <c r="J14" s="1405"/>
      <c r="K14" s="1403"/>
      <c r="L14" s="1403"/>
      <c r="M14" s="1403"/>
      <c r="N14" s="1403"/>
      <c r="O14" s="1405"/>
      <c r="P14" s="1405"/>
      <c r="Q14" s="3488"/>
      <c r="R14" s="79"/>
    </row>
    <row r="15" spans="1:18" ht="14">
      <c r="A15" s="1407" t="s">
        <v>1712</v>
      </c>
      <c r="B15" s="1408"/>
      <c r="C15" s="478"/>
      <c r="D15" s="5165">
        <f>D47</f>
        <v>0</v>
      </c>
      <c r="E15" s="5165">
        <f t="shared" ref="E15:G15" si="0">E47</f>
        <v>0</v>
      </c>
      <c r="F15" s="5165">
        <f t="shared" si="0"/>
        <v>0</v>
      </c>
      <c r="G15" s="5166">
        <f t="shared" si="0"/>
        <v>0</v>
      </c>
      <c r="H15" s="5165">
        <f t="shared" ref="H15:N15" si="1">H47</f>
        <v>0</v>
      </c>
      <c r="I15" s="5165">
        <f t="shared" si="1"/>
        <v>0</v>
      </c>
      <c r="J15" s="5165">
        <f t="shared" si="1"/>
        <v>0</v>
      </c>
      <c r="K15" s="5165">
        <f t="shared" si="1"/>
        <v>0</v>
      </c>
      <c r="L15" s="5165">
        <f t="shared" si="1"/>
        <v>0</v>
      </c>
      <c r="M15" s="5165">
        <f t="shared" si="1"/>
        <v>0</v>
      </c>
      <c r="N15" s="5165">
        <f t="shared" si="1"/>
        <v>0</v>
      </c>
      <c r="O15" s="3038">
        <f t="shared" ref="O15:O23" si="2">SUM(D15:N15)</f>
        <v>0</v>
      </c>
      <c r="P15" s="5167">
        <f>+P47</f>
        <v>0</v>
      </c>
      <c r="Q15" s="3489">
        <f t="shared" ref="Q15" si="3">SUM(O15:P15)</f>
        <v>0</v>
      </c>
      <c r="R15" s="79"/>
    </row>
    <row r="16" spans="1:18" ht="14">
      <c r="A16" s="1409"/>
      <c r="B16" s="1410" t="s">
        <v>1529</v>
      </c>
      <c r="C16" s="479"/>
      <c r="D16" s="325"/>
      <c r="E16" s="325"/>
      <c r="F16" s="2609">
        <f>'30.21'!G56</f>
        <v>0</v>
      </c>
      <c r="G16" s="3102"/>
      <c r="H16" s="968"/>
      <c r="I16" s="968"/>
      <c r="J16" s="2609"/>
      <c r="K16" s="2608"/>
      <c r="L16" s="2608"/>
      <c r="M16" s="2608"/>
      <c r="N16" s="2608"/>
      <c r="O16" s="2615">
        <f t="shared" si="2"/>
        <v>0</v>
      </c>
      <c r="P16" s="2613"/>
      <c r="Q16" s="3490">
        <f>SUM(O16:P16)</f>
        <v>0</v>
      </c>
      <c r="R16" s="79"/>
    </row>
    <row r="17" spans="1:18" ht="14">
      <c r="A17" s="1411"/>
      <c r="B17" s="1410" t="s">
        <v>503</v>
      </c>
      <c r="C17" s="479"/>
      <c r="D17" s="325"/>
      <c r="E17" s="325"/>
      <c r="F17" s="325"/>
      <c r="G17" s="4557"/>
      <c r="H17" s="968"/>
      <c r="I17" s="968"/>
      <c r="J17" s="325"/>
      <c r="K17" s="2608"/>
      <c r="L17" s="2608"/>
      <c r="M17" s="2608"/>
      <c r="N17" s="2608"/>
      <c r="O17" s="2615">
        <f t="shared" si="2"/>
        <v>0</v>
      </c>
      <c r="P17" s="2613"/>
      <c r="Q17" s="3490">
        <f t="shared" ref="Q17:Q26" si="4">SUM(O17:P17)</f>
        <v>0</v>
      </c>
      <c r="R17" s="79"/>
    </row>
    <row r="18" spans="1:18" ht="14">
      <c r="A18" s="1411"/>
      <c r="B18" s="1410" t="s">
        <v>504</v>
      </c>
      <c r="C18" s="479"/>
      <c r="D18" s="325"/>
      <c r="E18" s="325"/>
      <c r="F18" s="325"/>
      <c r="G18" s="324">
        <f>'30.30'!C62</f>
        <v>0</v>
      </c>
      <c r="H18" s="968"/>
      <c r="I18" s="968"/>
      <c r="J18" s="325"/>
      <c r="K18" s="2608"/>
      <c r="L18" s="2608"/>
      <c r="M18" s="2608"/>
      <c r="N18" s="2608"/>
      <c r="O18" s="2615">
        <f t="shared" si="2"/>
        <v>0</v>
      </c>
      <c r="P18" s="2613"/>
      <c r="Q18" s="3490">
        <f>SUM(O18:P18)</f>
        <v>0</v>
      </c>
      <c r="R18" s="79"/>
    </row>
    <row r="19" spans="1:18" ht="14">
      <c r="A19" s="1411"/>
      <c r="B19" s="1410" t="s">
        <v>1532</v>
      </c>
      <c r="C19" s="479"/>
      <c r="D19" s="325"/>
      <c r="E19" s="325"/>
      <c r="F19" s="325"/>
      <c r="G19" s="4557"/>
      <c r="H19" s="968"/>
      <c r="I19" s="968"/>
      <c r="J19" s="325"/>
      <c r="K19" s="2608"/>
      <c r="L19" s="2608"/>
      <c r="M19" s="2608"/>
      <c r="N19" s="2608"/>
      <c r="O19" s="2615">
        <f t="shared" si="2"/>
        <v>0</v>
      </c>
      <c r="P19" s="2613"/>
      <c r="Q19" s="3490">
        <f t="shared" si="4"/>
        <v>0</v>
      </c>
      <c r="R19" s="79"/>
    </row>
    <row r="20" spans="1:18" ht="14">
      <c r="A20" s="1411"/>
      <c r="B20" s="1410" t="s">
        <v>2277</v>
      </c>
      <c r="C20" s="479"/>
      <c r="D20" s="3087"/>
      <c r="E20" s="3087"/>
      <c r="F20" s="5162">
        <f>-'30.30'!C62</f>
        <v>0</v>
      </c>
      <c r="G20" s="5162">
        <f>'30.30'!C49</f>
        <v>0</v>
      </c>
      <c r="H20" s="3087"/>
      <c r="I20" s="3087"/>
      <c r="J20" s="3087"/>
      <c r="K20" s="3087"/>
      <c r="L20" s="3087"/>
      <c r="M20" s="3087"/>
      <c r="N20" s="3087"/>
      <c r="O20" s="2615">
        <f t="shared" si="2"/>
        <v>0</v>
      </c>
      <c r="P20" s="2613"/>
      <c r="Q20" s="3490">
        <f t="shared" si="4"/>
        <v>0</v>
      </c>
      <c r="R20" s="79"/>
    </row>
    <row r="21" spans="1:18" ht="14">
      <c r="A21" s="1411"/>
      <c r="B21" s="1410" t="s">
        <v>506</v>
      </c>
      <c r="C21" s="479"/>
      <c r="D21" s="325"/>
      <c r="E21" s="325"/>
      <c r="F21" s="325"/>
      <c r="G21" s="4557"/>
      <c r="H21" s="968"/>
      <c r="I21" s="968"/>
      <c r="J21" s="325"/>
      <c r="K21" s="2608"/>
      <c r="L21" s="2608"/>
      <c r="M21" s="2608"/>
      <c r="N21" s="2608"/>
      <c r="O21" s="2615">
        <f t="shared" si="2"/>
        <v>0</v>
      </c>
      <c r="P21" s="2613"/>
      <c r="Q21" s="3490">
        <f t="shared" si="4"/>
        <v>0</v>
      </c>
      <c r="R21" s="79"/>
    </row>
    <row r="22" spans="1:18" ht="14">
      <c r="A22" s="1411"/>
      <c r="B22" s="1412" t="s">
        <v>507</v>
      </c>
      <c r="C22" s="452"/>
      <c r="D22" s="325"/>
      <c r="E22" s="325"/>
      <c r="F22" s="325"/>
      <c r="G22" s="4557"/>
      <c r="H22" s="968"/>
      <c r="I22" s="968"/>
      <c r="J22" s="325"/>
      <c r="K22" s="2608"/>
      <c r="L22" s="2608"/>
      <c r="M22" s="2608"/>
      <c r="N22" s="2608"/>
      <c r="O22" s="2615">
        <f t="shared" si="2"/>
        <v>0</v>
      </c>
      <c r="P22" s="2613"/>
      <c r="Q22" s="3490">
        <f>SUM(O22:P22)</f>
        <v>0</v>
      </c>
      <c r="R22" s="79"/>
    </row>
    <row r="23" spans="1:18" ht="14">
      <c r="A23" s="1411"/>
      <c r="B23" s="1412" t="s">
        <v>508</v>
      </c>
      <c r="C23" s="452"/>
      <c r="D23" s="325"/>
      <c r="E23" s="325"/>
      <c r="F23" s="325"/>
      <c r="G23" s="4557"/>
      <c r="H23" s="968"/>
      <c r="I23" s="968"/>
      <c r="J23" s="325"/>
      <c r="K23" s="2608"/>
      <c r="L23" s="2608"/>
      <c r="M23" s="2608"/>
      <c r="N23" s="2608"/>
      <c r="O23" s="2615">
        <f t="shared" si="2"/>
        <v>0</v>
      </c>
      <c r="P23" s="2613"/>
      <c r="Q23" s="3490">
        <f t="shared" si="4"/>
        <v>0</v>
      </c>
      <c r="R23" s="79"/>
    </row>
    <row r="24" spans="1:18" ht="14">
      <c r="A24" s="1413"/>
      <c r="B24" s="2823" t="s">
        <v>929</v>
      </c>
      <c r="C24" s="480"/>
      <c r="D24" s="324">
        <f>(SUM(D25:D29))</f>
        <v>0</v>
      </c>
      <c r="E24" s="324">
        <f t="shared" ref="E24:F24" si="5">(SUM(E25:E29))</f>
        <v>0</v>
      </c>
      <c r="F24" s="324">
        <f t="shared" si="5"/>
        <v>0</v>
      </c>
      <c r="G24" s="4557"/>
      <c r="H24" s="324">
        <f t="shared" ref="H24:Q24" si="6">(SUM(H25:H29))</f>
        <v>0</v>
      </c>
      <c r="I24" s="324">
        <f t="shared" si="6"/>
        <v>0</v>
      </c>
      <c r="J24" s="324">
        <f t="shared" si="6"/>
        <v>0</v>
      </c>
      <c r="K24" s="324">
        <f t="shared" si="6"/>
        <v>0</v>
      </c>
      <c r="L24" s="324">
        <f t="shared" si="6"/>
        <v>0</v>
      </c>
      <c r="M24" s="324">
        <f t="shared" si="6"/>
        <v>0</v>
      </c>
      <c r="N24" s="324">
        <f t="shared" si="6"/>
        <v>0</v>
      </c>
      <c r="O24" s="324">
        <f t="shared" si="6"/>
        <v>0</v>
      </c>
      <c r="P24" s="324">
        <f t="shared" si="6"/>
        <v>0</v>
      </c>
      <c r="Q24" s="3491">
        <f t="shared" si="6"/>
        <v>0</v>
      </c>
      <c r="R24" s="79"/>
    </row>
    <row r="25" spans="1:18" ht="14">
      <c r="A25" s="1414"/>
      <c r="B25" s="2442"/>
      <c r="C25" s="2441"/>
      <c r="D25" s="3015"/>
      <c r="E25" s="3015"/>
      <c r="F25" s="3015"/>
      <c r="G25" s="4558"/>
      <c r="H25" s="3015"/>
      <c r="I25" s="3015"/>
      <c r="J25" s="3015"/>
      <c r="K25" s="3015"/>
      <c r="L25" s="3015"/>
      <c r="M25" s="3015"/>
      <c r="N25" s="3015"/>
      <c r="O25" s="2615">
        <f>SUM(D25:N25)</f>
        <v>0</v>
      </c>
      <c r="P25" s="325"/>
      <c r="Q25" s="3490">
        <f>SUM(O25:P25)</f>
        <v>0</v>
      </c>
      <c r="R25" s="79"/>
    </row>
    <row r="26" spans="1:18" ht="14">
      <c r="A26" s="1414"/>
      <c r="B26" s="2822"/>
      <c r="C26" s="2824"/>
      <c r="D26" s="2609"/>
      <c r="E26" s="2609"/>
      <c r="F26" s="2609"/>
      <c r="G26" s="4559"/>
      <c r="H26" s="2609"/>
      <c r="I26" s="2609"/>
      <c r="J26" s="2609"/>
      <c r="K26" s="2609"/>
      <c r="L26" s="2609"/>
      <c r="M26" s="2609"/>
      <c r="N26" s="2609"/>
      <c r="O26" s="2615">
        <f>SUM(D26:N26)</f>
        <v>0</v>
      </c>
      <c r="P26" s="2614"/>
      <c r="Q26" s="3490">
        <f t="shared" si="4"/>
        <v>0</v>
      </c>
      <c r="R26" s="79"/>
    </row>
    <row r="27" spans="1:18" ht="14">
      <c r="A27" s="1415"/>
      <c r="B27" s="2821"/>
      <c r="C27" s="2824"/>
      <c r="D27" s="2610"/>
      <c r="E27" s="2610"/>
      <c r="F27" s="2610"/>
      <c r="G27" s="4560"/>
      <c r="H27" s="2609"/>
      <c r="I27" s="2609"/>
      <c r="J27" s="2610"/>
      <c r="K27" s="2611"/>
      <c r="L27" s="2611"/>
      <c r="M27" s="2611"/>
      <c r="N27" s="2611"/>
      <c r="O27" s="2615">
        <f>SUM(D27:N27)</f>
        <v>0</v>
      </c>
      <c r="P27" s="2614"/>
      <c r="Q27" s="3411">
        <f>SUM(O27:P27)</f>
        <v>0</v>
      </c>
      <c r="R27" s="79"/>
    </row>
    <row r="28" spans="1:18" ht="14">
      <c r="A28" s="1415"/>
      <c r="B28" s="2821"/>
      <c r="C28" s="2824"/>
      <c r="D28" s="2610"/>
      <c r="E28" s="2610"/>
      <c r="F28" s="2610"/>
      <c r="G28" s="4560"/>
      <c r="H28" s="2609"/>
      <c r="I28" s="2609"/>
      <c r="J28" s="2610"/>
      <c r="K28" s="2611"/>
      <c r="L28" s="2611"/>
      <c r="M28" s="2611"/>
      <c r="N28" s="2611"/>
      <c r="O28" s="2615">
        <f>SUM(D28:N28)</f>
        <v>0</v>
      </c>
      <c r="P28" s="2614"/>
      <c r="Q28" s="3492">
        <f>SUM(O28:P28)</f>
        <v>0</v>
      </c>
      <c r="R28" s="79"/>
    </row>
    <row r="29" spans="1:18" ht="14">
      <c r="A29" s="2439"/>
      <c r="B29" s="2825"/>
      <c r="C29" s="2826"/>
      <c r="D29" s="2610"/>
      <c r="E29" s="2610"/>
      <c r="F29" s="2610"/>
      <c r="G29" s="4560"/>
      <c r="H29" s="2612"/>
      <c r="I29" s="2612"/>
      <c r="J29" s="2612"/>
      <c r="K29" s="2612"/>
      <c r="L29" s="2612"/>
      <c r="M29" s="2612"/>
      <c r="N29" s="2612"/>
      <c r="O29" s="2615">
        <f>SUM(D29:N29)</f>
        <v>0</v>
      </c>
      <c r="P29" s="2614"/>
      <c r="Q29" s="3412">
        <f>SUM(O29:P29)</f>
        <v>0</v>
      </c>
      <c r="R29" s="79"/>
    </row>
    <row r="30" spans="1:18" ht="18" thickBot="1">
      <c r="A30" s="5574" t="s">
        <v>1621</v>
      </c>
      <c r="B30" s="5575"/>
      <c r="C30" s="772"/>
      <c r="D30" s="2630">
        <f>SUM(D15:D24)</f>
        <v>0</v>
      </c>
      <c r="E30" s="2630">
        <f t="shared" ref="E30:F30" si="7">SUM(E15:E24)</f>
        <v>0</v>
      </c>
      <c r="F30" s="2630">
        <f t="shared" si="7"/>
        <v>0</v>
      </c>
      <c r="G30" s="2630">
        <f t="shared" ref="G30:Q30" si="8">SUM(G15:G24)</f>
        <v>0</v>
      </c>
      <c r="H30" s="2630">
        <f t="shared" si="8"/>
        <v>0</v>
      </c>
      <c r="I30" s="2630">
        <f t="shared" si="8"/>
        <v>0</v>
      </c>
      <c r="J30" s="2630">
        <f t="shared" si="8"/>
        <v>0</v>
      </c>
      <c r="K30" s="2630">
        <f t="shared" si="8"/>
        <v>0</v>
      </c>
      <c r="L30" s="2630">
        <f t="shared" si="8"/>
        <v>0</v>
      </c>
      <c r="M30" s="2630">
        <f t="shared" si="8"/>
        <v>0</v>
      </c>
      <c r="N30" s="2630">
        <f t="shared" si="8"/>
        <v>0</v>
      </c>
      <c r="O30" s="2630">
        <f t="shared" si="8"/>
        <v>0</v>
      </c>
      <c r="P30" s="2630">
        <f t="shared" si="8"/>
        <v>0</v>
      </c>
      <c r="Q30" s="3493">
        <f t="shared" si="8"/>
        <v>0</v>
      </c>
      <c r="R30" s="79"/>
    </row>
    <row r="31" spans="1:18" ht="14.5" thickTop="1">
      <c r="A31" s="3031"/>
      <c r="B31" s="3032"/>
      <c r="C31" s="3033"/>
      <c r="D31" s="3034"/>
      <c r="E31" s="3034"/>
      <c r="F31" s="3034"/>
      <c r="G31" s="4561"/>
      <c r="H31" s="3034"/>
      <c r="I31" s="3034"/>
      <c r="J31" s="3034"/>
      <c r="K31" s="3034"/>
      <c r="L31" s="3034"/>
      <c r="M31" s="3034"/>
      <c r="N31" s="3034"/>
      <c r="O31" s="3034"/>
      <c r="P31" s="3034"/>
      <c r="Q31" s="4384"/>
      <c r="R31" s="79"/>
    </row>
    <row r="32" spans="1:18" ht="14">
      <c r="A32" s="3035" t="s">
        <v>502</v>
      </c>
      <c r="B32" s="3036"/>
      <c r="C32" s="3037"/>
      <c r="D32" s="3407"/>
      <c r="E32" s="3408"/>
      <c r="F32" s="3408"/>
      <c r="G32" s="4556">
        <f>'30.30'!D43</f>
        <v>0</v>
      </c>
      <c r="H32" s="3407"/>
      <c r="I32" s="3407"/>
      <c r="J32" s="3409"/>
      <c r="K32" s="3407"/>
      <c r="L32" s="3407"/>
      <c r="M32" s="1881"/>
      <c r="N32" s="1881"/>
      <c r="O32" s="3410">
        <f t="shared" ref="O32:O40" si="9">SUM(D32:N32)</f>
        <v>0</v>
      </c>
      <c r="P32" s="1881"/>
      <c r="Q32" s="4385">
        <f>SUM(O32:P32)</f>
        <v>0</v>
      </c>
      <c r="R32" s="79"/>
    </row>
    <row r="33" spans="1:18" ht="14">
      <c r="A33" s="1418"/>
      <c r="B33" s="1408" t="s">
        <v>1529</v>
      </c>
      <c r="C33" s="478"/>
      <c r="D33" s="3090"/>
      <c r="E33" s="3090"/>
      <c r="F33" s="3090"/>
      <c r="G33" s="4555"/>
      <c r="H33" s="3090"/>
      <c r="I33" s="3090"/>
      <c r="J33" s="3090"/>
      <c r="K33" s="3090"/>
      <c r="L33" s="3090"/>
      <c r="M33" s="3090"/>
      <c r="N33" s="3090"/>
      <c r="O33" s="3410">
        <f t="shared" si="9"/>
        <v>0</v>
      </c>
      <c r="P33" s="3090"/>
      <c r="Q33" s="4385">
        <f t="shared" ref="Q33:Q35" si="10">SUM(O33:P33)</f>
        <v>0</v>
      </c>
      <c r="R33" s="3013"/>
    </row>
    <row r="34" spans="1:18" ht="14">
      <c r="A34" s="1418"/>
      <c r="B34" s="1408" t="s">
        <v>503</v>
      </c>
      <c r="C34" s="478"/>
      <c r="D34" s="321"/>
      <c r="E34" s="321"/>
      <c r="F34" s="3088"/>
      <c r="G34" s="3280"/>
      <c r="H34" s="3088"/>
      <c r="I34" s="3088"/>
      <c r="J34" s="321"/>
      <c r="K34" s="3088"/>
      <c r="L34" s="3088"/>
      <c r="M34" s="3088"/>
      <c r="N34" s="3088"/>
      <c r="O34" s="3089">
        <f t="shared" si="9"/>
        <v>0</v>
      </c>
      <c r="P34" s="321"/>
      <c r="Q34" s="4385">
        <f t="shared" si="10"/>
        <v>0</v>
      </c>
      <c r="R34" s="79"/>
    </row>
    <row r="35" spans="1:18" ht="14">
      <c r="A35" s="1411"/>
      <c r="B35" s="1410" t="s">
        <v>504</v>
      </c>
      <c r="C35" s="479"/>
      <c r="D35" s="325"/>
      <c r="E35" s="325"/>
      <c r="F35" s="968"/>
      <c r="G35" s="970">
        <f>'30.30'!D62</f>
        <v>0</v>
      </c>
      <c r="H35" s="968"/>
      <c r="I35" s="968"/>
      <c r="J35" s="325"/>
      <c r="K35" s="2608"/>
      <c r="L35" s="2608"/>
      <c r="M35" s="2608"/>
      <c r="N35" s="2608"/>
      <c r="O35" s="3089">
        <f t="shared" si="9"/>
        <v>0</v>
      </c>
      <c r="P35" s="325"/>
      <c r="Q35" s="4385">
        <f t="shared" si="10"/>
        <v>0</v>
      </c>
      <c r="R35" s="79"/>
    </row>
    <row r="36" spans="1:18" ht="14">
      <c r="A36" s="1411"/>
      <c r="B36" s="1410" t="s">
        <v>1532</v>
      </c>
      <c r="C36" s="479"/>
      <c r="D36" s="325"/>
      <c r="E36" s="325"/>
      <c r="F36" s="968"/>
      <c r="G36" s="4562"/>
      <c r="H36" s="968"/>
      <c r="I36" s="968"/>
      <c r="J36" s="325"/>
      <c r="K36" s="2608"/>
      <c r="L36" s="2608"/>
      <c r="M36" s="2608"/>
      <c r="N36" s="2608"/>
      <c r="O36" s="3089">
        <f t="shared" si="9"/>
        <v>0</v>
      </c>
      <c r="P36" s="325"/>
      <c r="Q36" s="3490">
        <f t="shared" ref="Q36:Q40" si="11">SUM(O36:P36)</f>
        <v>0</v>
      </c>
      <c r="R36" s="79"/>
    </row>
    <row r="37" spans="1:18" ht="14">
      <c r="A37" s="1411"/>
      <c r="B37" s="1410" t="s">
        <v>2277</v>
      </c>
      <c r="C37" s="479"/>
      <c r="D37" s="3087"/>
      <c r="E37" s="3087"/>
      <c r="F37" s="5162">
        <f>-'30.30'!D62</f>
        <v>0</v>
      </c>
      <c r="G37" s="5162">
        <f>'30.30'!D49</f>
        <v>0</v>
      </c>
      <c r="H37" s="3087"/>
      <c r="I37" s="3087"/>
      <c r="J37" s="3087"/>
      <c r="K37" s="3087"/>
      <c r="L37" s="3087"/>
      <c r="M37" s="3087"/>
      <c r="N37" s="3087"/>
      <c r="O37" s="3089">
        <f t="shared" si="9"/>
        <v>0</v>
      </c>
      <c r="P37" s="3087"/>
      <c r="Q37" s="3490">
        <f t="shared" si="11"/>
        <v>0</v>
      </c>
      <c r="R37" s="79"/>
    </row>
    <row r="38" spans="1:18" ht="14">
      <c r="A38" s="1411"/>
      <c r="B38" s="1410" t="s">
        <v>506</v>
      </c>
      <c r="C38" s="479"/>
      <c r="D38" s="325">
        <v>0</v>
      </c>
      <c r="E38" s="325">
        <v>0</v>
      </c>
      <c r="F38" s="968"/>
      <c r="G38" s="4562"/>
      <c r="H38" s="968"/>
      <c r="I38" s="968"/>
      <c r="J38" s="325"/>
      <c r="K38" s="2608"/>
      <c r="L38" s="2608"/>
      <c r="M38" s="2608"/>
      <c r="N38" s="2608"/>
      <c r="O38" s="3089">
        <f t="shared" si="9"/>
        <v>0</v>
      </c>
      <c r="P38" s="325"/>
      <c r="Q38" s="3490">
        <f t="shared" si="11"/>
        <v>0</v>
      </c>
      <c r="R38" s="79"/>
    </row>
    <row r="39" spans="1:18" ht="14">
      <c r="A39" s="1411"/>
      <c r="B39" s="1412" t="s">
        <v>507</v>
      </c>
      <c r="C39" s="452"/>
      <c r="D39" s="325">
        <v>0</v>
      </c>
      <c r="E39" s="325">
        <v>0</v>
      </c>
      <c r="F39" s="968"/>
      <c r="G39" s="4562"/>
      <c r="H39" s="968"/>
      <c r="I39" s="968"/>
      <c r="J39" s="325"/>
      <c r="K39" s="2608"/>
      <c r="L39" s="2608"/>
      <c r="M39" s="2608"/>
      <c r="N39" s="2608"/>
      <c r="O39" s="3089">
        <f t="shared" si="9"/>
        <v>0</v>
      </c>
      <c r="P39" s="325"/>
      <c r="Q39" s="3490">
        <f t="shared" si="11"/>
        <v>0</v>
      </c>
      <c r="R39" s="79"/>
    </row>
    <row r="40" spans="1:18" ht="14">
      <c r="A40" s="1411"/>
      <c r="B40" s="1412" t="s">
        <v>508</v>
      </c>
      <c r="C40" s="452"/>
      <c r="D40" s="325">
        <v>0</v>
      </c>
      <c r="E40" s="325">
        <v>0</v>
      </c>
      <c r="F40" s="968"/>
      <c r="G40" s="4562"/>
      <c r="H40" s="968"/>
      <c r="I40" s="968"/>
      <c r="J40" s="325"/>
      <c r="K40" s="2608"/>
      <c r="L40" s="2608"/>
      <c r="M40" s="2608"/>
      <c r="N40" s="2608"/>
      <c r="O40" s="3089">
        <f t="shared" si="9"/>
        <v>0</v>
      </c>
      <c r="P40" s="325"/>
      <c r="Q40" s="3490">
        <f t="shared" si="11"/>
        <v>0</v>
      </c>
      <c r="R40" s="79"/>
    </row>
    <row r="41" spans="1:18" ht="14">
      <c r="A41" s="1411"/>
      <c r="B41" s="1419" t="s">
        <v>929</v>
      </c>
      <c r="C41" s="484"/>
      <c r="D41" s="324">
        <f>SUM(D42:D46)</f>
        <v>0</v>
      </c>
      <c r="E41" s="324">
        <f t="shared" ref="E41:F41" si="12">SUM(E42:E46)</f>
        <v>0</v>
      </c>
      <c r="F41" s="324">
        <f t="shared" si="12"/>
        <v>0</v>
      </c>
      <c r="G41" s="4557"/>
      <c r="H41" s="324">
        <f t="shared" ref="H41:Q41" si="13">SUM(H42:H46)</f>
        <v>0</v>
      </c>
      <c r="I41" s="324">
        <f t="shared" si="13"/>
        <v>0</v>
      </c>
      <c r="J41" s="324">
        <f t="shared" si="13"/>
        <v>0</v>
      </c>
      <c r="K41" s="324">
        <f t="shared" si="13"/>
        <v>0</v>
      </c>
      <c r="L41" s="324">
        <f t="shared" si="13"/>
        <v>0</v>
      </c>
      <c r="M41" s="324">
        <f t="shared" si="13"/>
        <v>0</v>
      </c>
      <c r="N41" s="324">
        <f t="shared" si="13"/>
        <v>0</v>
      </c>
      <c r="O41" s="324">
        <f t="shared" si="13"/>
        <v>0</v>
      </c>
      <c r="P41" s="324">
        <f t="shared" si="13"/>
        <v>0</v>
      </c>
      <c r="Q41" s="3491">
        <f t="shared" si="13"/>
        <v>0</v>
      </c>
      <c r="R41" s="79"/>
    </row>
    <row r="42" spans="1:18" ht="14">
      <c r="A42" s="1411"/>
      <c r="B42" s="2442"/>
      <c r="C42" s="3016"/>
      <c r="D42" s="3090"/>
      <c r="E42" s="3090"/>
      <c r="F42" s="3090"/>
      <c r="G42" s="4555"/>
      <c r="H42" s="3090"/>
      <c r="I42" s="3090"/>
      <c r="J42" s="3090"/>
      <c r="K42" s="3090"/>
      <c r="L42" s="3090"/>
      <c r="M42" s="3090"/>
      <c r="N42" s="3090"/>
      <c r="O42" s="3089">
        <f>SUM(D42:N42)</f>
        <v>0</v>
      </c>
      <c r="P42" s="325"/>
      <c r="Q42" s="3490">
        <f>SUM(O42:P42)</f>
        <v>0</v>
      </c>
      <c r="R42" s="79"/>
    </row>
    <row r="43" spans="1:18" ht="14">
      <c r="A43" s="1411"/>
      <c r="B43" s="3091"/>
      <c r="C43" s="215"/>
      <c r="D43" s="968"/>
      <c r="E43" s="968"/>
      <c r="F43" s="968"/>
      <c r="G43" s="4562"/>
      <c r="H43" s="968"/>
      <c r="I43" s="968"/>
      <c r="J43" s="968"/>
      <c r="K43" s="968"/>
      <c r="L43" s="968"/>
      <c r="M43" s="968"/>
      <c r="N43" s="968"/>
      <c r="O43" s="3089">
        <f>SUM(D43:N43)</f>
        <v>0</v>
      </c>
      <c r="P43" s="968"/>
      <c r="Q43" s="3490">
        <f>SUM(O43:P43)</f>
        <v>0</v>
      </c>
      <c r="R43" s="79"/>
    </row>
    <row r="44" spans="1:18" ht="14">
      <c r="A44" s="1411"/>
      <c r="B44" s="2442"/>
      <c r="C44" s="484"/>
      <c r="D44" s="968"/>
      <c r="E44" s="968"/>
      <c r="F44" s="968"/>
      <c r="G44" s="4562"/>
      <c r="H44" s="968"/>
      <c r="I44" s="968"/>
      <c r="J44" s="325"/>
      <c r="K44" s="2608"/>
      <c r="L44" s="2608"/>
      <c r="M44" s="2608"/>
      <c r="N44" s="2608"/>
      <c r="O44" s="3089">
        <f>SUM(D44:N44)</f>
        <v>0</v>
      </c>
      <c r="P44" s="325"/>
      <c r="Q44" s="3411">
        <f>SUM(O44:P44)</f>
        <v>0</v>
      </c>
      <c r="R44" s="79"/>
    </row>
    <row r="45" spans="1:18" ht="14">
      <c r="A45" s="1411"/>
      <c r="B45" s="2442"/>
      <c r="C45" s="479"/>
      <c r="D45" s="325"/>
      <c r="E45" s="325"/>
      <c r="F45" s="325"/>
      <c r="G45" s="4557"/>
      <c r="H45" s="968"/>
      <c r="I45" s="968"/>
      <c r="J45" s="325"/>
      <c r="K45" s="2608"/>
      <c r="L45" s="2608"/>
      <c r="M45" s="2608"/>
      <c r="N45" s="2608"/>
      <c r="O45" s="3089">
        <f>SUM(D45:N45)</f>
        <v>0</v>
      </c>
      <c r="P45" s="325"/>
      <c r="Q45" s="3492">
        <f>SUM(O45:P45)</f>
        <v>0</v>
      </c>
      <c r="R45" s="79"/>
    </row>
    <row r="46" spans="1:18" ht="14">
      <c r="A46" s="2439"/>
      <c r="B46" s="3092"/>
      <c r="C46" s="2441"/>
      <c r="D46" s="2612"/>
      <c r="E46" s="2612"/>
      <c r="F46" s="2612"/>
      <c r="G46" s="4563"/>
      <c r="H46" s="2612"/>
      <c r="I46" s="2612"/>
      <c r="J46" s="2612"/>
      <c r="K46" s="2612"/>
      <c r="L46" s="2612"/>
      <c r="M46" s="2612"/>
      <c r="N46" s="2612"/>
      <c r="O46" s="4116">
        <f>SUM(D46:N46)</f>
        <v>0</v>
      </c>
      <c r="P46" s="4115"/>
      <c r="Q46" s="3412">
        <f>SUM(O46:P46)</f>
        <v>0</v>
      </c>
      <c r="R46" s="79"/>
    </row>
    <row r="47" spans="1:18" ht="18" thickBot="1">
      <c r="A47" s="5574" t="s">
        <v>1620</v>
      </c>
      <c r="B47" s="5575"/>
      <c r="C47" s="772"/>
      <c r="D47" s="2630">
        <f>SUM(D32:D41)</f>
        <v>0</v>
      </c>
      <c r="E47" s="2630">
        <f t="shared" ref="E47:F47" si="14">SUM(E32:E41)</f>
        <v>0</v>
      </c>
      <c r="F47" s="2630">
        <f t="shared" si="14"/>
        <v>0</v>
      </c>
      <c r="G47" s="2630">
        <f t="shared" ref="G47:Q47" si="15">SUM(G32:G41)</f>
        <v>0</v>
      </c>
      <c r="H47" s="2630">
        <f t="shared" si="15"/>
        <v>0</v>
      </c>
      <c r="I47" s="2630">
        <f t="shared" si="15"/>
        <v>0</v>
      </c>
      <c r="J47" s="2630">
        <f t="shared" si="15"/>
        <v>0</v>
      </c>
      <c r="K47" s="2630">
        <f t="shared" si="15"/>
        <v>0</v>
      </c>
      <c r="L47" s="2630">
        <f t="shared" si="15"/>
        <v>0</v>
      </c>
      <c r="M47" s="2630">
        <f t="shared" si="15"/>
        <v>0</v>
      </c>
      <c r="N47" s="2630">
        <f t="shared" si="15"/>
        <v>0</v>
      </c>
      <c r="O47" s="2630">
        <f t="shared" si="15"/>
        <v>0</v>
      </c>
      <c r="P47" s="2630">
        <f t="shared" si="15"/>
        <v>0</v>
      </c>
      <c r="Q47" s="4114">
        <f t="shared" si="15"/>
        <v>0</v>
      </c>
      <c r="R47" s="3496"/>
    </row>
    <row r="48" spans="1:18" ht="16" thickTop="1">
      <c r="A48" s="1420"/>
      <c r="B48" s="1420"/>
      <c r="C48" s="1420"/>
      <c r="D48" s="1420"/>
      <c r="E48" s="1420"/>
      <c r="F48" s="1420"/>
      <c r="G48" s="1420"/>
      <c r="H48" s="1420"/>
      <c r="I48" s="1420"/>
      <c r="J48" s="1420"/>
      <c r="K48" s="1420"/>
      <c r="L48" s="1420"/>
      <c r="M48" s="1420"/>
      <c r="N48" s="1420"/>
      <c r="O48" s="1420"/>
      <c r="P48" s="1420"/>
      <c r="Q48" s="79"/>
      <c r="R48" s="79"/>
    </row>
    <row r="49" spans="1:18" ht="16" thickBot="1">
      <c r="A49" s="5257" t="s">
        <v>492</v>
      </c>
      <c r="B49" s="5376"/>
      <c r="C49" s="5376"/>
      <c r="D49" s="5376"/>
      <c r="E49" s="5376"/>
      <c r="F49" s="1420"/>
      <c r="G49" s="1420"/>
      <c r="H49" s="1420"/>
      <c r="I49" s="1420"/>
      <c r="J49" s="1420"/>
      <c r="K49" s="1420"/>
      <c r="L49" s="1420"/>
      <c r="M49" s="1420"/>
      <c r="N49" s="1420"/>
      <c r="O49" s="1420"/>
      <c r="P49" s="1420"/>
      <c r="Q49" s="79"/>
      <c r="R49" s="79"/>
    </row>
    <row r="50" spans="1:18" ht="42.5" thickTop="1">
      <c r="A50" s="2618"/>
      <c r="B50" s="2619"/>
      <c r="C50" s="2619"/>
      <c r="D50" s="2620" t="str">
        <f>"Business Inside Trinidad &amp; Tobago "&amp;YEAR($O$6)</f>
        <v>Business Inside Trinidad &amp; Tobago 1900</v>
      </c>
      <c r="E50" s="2620" t="str">
        <f>"Business Outside Trinidad &amp; Tobago "&amp;YEAR($O$6)</f>
        <v>Business Outside Trinidad &amp; Tobago 1900</v>
      </c>
      <c r="F50" s="5618" t="s">
        <v>250</v>
      </c>
      <c r="G50" s="5619"/>
      <c r="H50" s="1420"/>
      <c r="I50" s="1420"/>
      <c r="J50" s="1420"/>
      <c r="K50" s="1420"/>
      <c r="L50" s="1420"/>
      <c r="M50" s="1420"/>
      <c r="N50" s="1420"/>
      <c r="O50" s="1420"/>
      <c r="P50" s="1420"/>
      <c r="Q50" s="79"/>
      <c r="R50" s="79"/>
    </row>
    <row r="51" spans="1:18" ht="18">
      <c r="A51" s="1327"/>
      <c r="B51" s="2621"/>
      <c r="C51" s="2622" t="s">
        <v>10</v>
      </c>
      <c r="D51" s="2623"/>
      <c r="E51" s="2623"/>
      <c r="F51" s="2616">
        <f>YEAR($O$6)</f>
        <v>1900</v>
      </c>
      <c r="G51" s="1939">
        <f>F51-1</f>
        <v>1899</v>
      </c>
      <c r="H51" s="1420"/>
      <c r="I51" s="1420"/>
      <c r="J51" s="1420"/>
      <c r="K51" s="1420"/>
      <c r="L51" s="1420"/>
      <c r="M51" s="1420"/>
      <c r="N51" s="1420"/>
      <c r="O51" s="1420"/>
      <c r="P51" s="1420"/>
      <c r="Q51" s="79"/>
      <c r="R51" s="79"/>
    </row>
    <row r="52" spans="1:18" ht="15.5">
      <c r="A52" s="1426" t="s">
        <v>493</v>
      </c>
      <c r="B52" s="574"/>
      <c r="C52" s="473"/>
      <c r="D52" s="4554">
        <f>I30</f>
        <v>0</v>
      </c>
      <c r="E52" s="2827"/>
      <c r="F52" s="2617">
        <f>SUM(D52:E52)</f>
        <v>0</v>
      </c>
      <c r="G52" s="3040">
        <f>+I47</f>
        <v>0</v>
      </c>
      <c r="H52" s="1420"/>
      <c r="I52" s="1420"/>
      <c r="J52" s="1420"/>
      <c r="K52" s="1420"/>
      <c r="L52" s="1420"/>
      <c r="M52" s="1420"/>
      <c r="N52" s="1420"/>
      <c r="O52" s="1420"/>
      <c r="P52" s="1420"/>
      <c r="Q52" s="79"/>
      <c r="R52" s="79"/>
    </row>
    <row r="53" spans="1:18" ht="15.5">
      <c r="A53" s="1426" t="s">
        <v>494</v>
      </c>
      <c r="B53" s="574"/>
      <c r="C53" s="473"/>
      <c r="D53" s="4555">
        <f>H30</f>
        <v>0</v>
      </c>
      <c r="E53" s="3018"/>
      <c r="F53" s="2485">
        <f>SUM(D53:E53)</f>
        <v>0</v>
      </c>
      <c r="G53" s="3039">
        <f>+H47</f>
        <v>0</v>
      </c>
      <c r="H53" s="1420"/>
      <c r="I53" s="1420"/>
      <c r="J53" s="1420"/>
      <c r="K53" s="1420"/>
      <c r="L53" s="1420"/>
      <c r="M53" s="1420"/>
      <c r="N53" s="1420"/>
      <c r="O53" s="1420"/>
      <c r="P53" s="1420"/>
      <c r="Q53" s="79"/>
      <c r="R53" s="79"/>
    </row>
    <row r="54" spans="1:18" ht="15.5">
      <c r="A54" s="5572" t="s">
        <v>39</v>
      </c>
      <c r="B54" s="5573"/>
      <c r="C54" s="475"/>
      <c r="D54" s="3327">
        <f>G30</f>
        <v>0</v>
      </c>
      <c r="E54" s="3017"/>
      <c r="F54" s="2485">
        <f>SUM(D54:E54)</f>
        <v>0</v>
      </c>
      <c r="G54" s="3039">
        <f>+G47</f>
        <v>0</v>
      </c>
      <c r="H54" s="1420"/>
      <c r="I54" s="1420"/>
      <c r="J54" s="1420"/>
      <c r="K54" s="1420"/>
      <c r="L54" s="1420"/>
      <c r="M54" s="1420"/>
      <c r="N54" s="1420"/>
      <c r="O54" s="1420"/>
      <c r="P54" s="1420"/>
      <c r="Q54" s="79"/>
      <c r="R54" s="79"/>
    </row>
    <row r="55" spans="1:18" ht="15.5">
      <c r="A55" s="1434" t="s">
        <v>495</v>
      </c>
      <c r="B55" s="1435"/>
      <c r="C55" s="475"/>
      <c r="D55" s="4555">
        <f>J30</f>
        <v>0</v>
      </c>
      <c r="E55" s="3018"/>
      <c r="F55" s="2485">
        <f>SUM(D55:E55)</f>
        <v>0</v>
      </c>
      <c r="G55" s="3039">
        <f>+J47</f>
        <v>0</v>
      </c>
      <c r="H55" s="1420"/>
      <c r="I55" s="1420"/>
      <c r="J55" s="1420"/>
      <c r="K55" s="1420"/>
      <c r="L55" s="1420"/>
      <c r="M55" s="1420"/>
      <c r="N55" s="1420"/>
      <c r="O55" s="1420"/>
      <c r="P55" s="1420"/>
      <c r="Q55" s="79"/>
      <c r="R55" s="79"/>
    </row>
    <row r="56" spans="1:18" ht="15.5">
      <c r="A56" s="2493" t="s">
        <v>496</v>
      </c>
      <c r="B56" s="1846"/>
      <c r="C56" s="2625"/>
      <c r="D56" s="969"/>
      <c r="E56" s="3019"/>
      <c r="F56" s="2485">
        <f>SUM(D56:E56)</f>
        <v>0</v>
      </c>
      <c r="G56" s="4386"/>
      <c r="H56" s="1420"/>
      <c r="I56" s="1420"/>
      <c r="J56" s="1420"/>
      <c r="K56" s="1420"/>
      <c r="L56" s="1420"/>
      <c r="M56" s="1420"/>
      <c r="N56" s="1420"/>
      <c r="O56" s="1420"/>
      <c r="P56" s="407" t="str">
        <f>+ToC!E96</f>
        <v xml:space="preserve">GENERAL Annual Return </v>
      </c>
      <c r="Q56" s="79"/>
      <c r="R56" s="79"/>
    </row>
    <row r="57" spans="1:18" ht="14.5" thickBot="1">
      <c r="A57" s="2626" t="s">
        <v>497</v>
      </c>
      <c r="B57" s="2627"/>
      <c r="C57" s="2628"/>
      <c r="D57" s="3093">
        <f>SUM(D52:D56)</f>
        <v>0</v>
      </c>
      <c r="E57" s="3093">
        <f>SUM(E52:E56)</f>
        <v>0</v>
      </c>
      <c r="F57" s="3094">
        <f>SUM(F52:F56)</f>
        <v>0</v>
      </c>
      <c r="G57" s="3095">
        <f>SUM(G52:G56)</f>
        <v>0</v>
      </c>
      <c r="H57" s="395"/>
      <c r="I57" s="395"/>
      <c r="J57" s="395"/>
      <c r="K57" s="395"/>
      <c r="L57" s="395"/>
      <c r="M57" s="395"/>
      <c r="N57" s="395"/>
      <c r="O57" s="395"/>
      <c r="P57" s="407" t="s">
        <v>1870</v>
      </c>
      <c r="Q57" s="79"/>
      <c r="R57" s="79"/>
    </row>
    <row r="58" spans="1:18" ht="13.5" hidden="1" thickTop="1">
      <c r="A58"/>
      <c r="B58"/>
      <c r="C58"/>
      <c r="D58"/>
      <c r="E58"/>
      <c r="F58"/>
      <c r="G58"/>
      <c r="H58"/>
      <c r="I58"/>
      <c r="J58"/>
      <c r="K58"/>
      <c r="L58"/>
      <c r="M58"/>
      <c r="N58"/>
      <c r="O58"/>
      <c r="P58"/>
      <c r="Q58" s="79"/>
      <c r="R58" s="79"/>
    </row>
    <row r="59" spans="1:18" ht="13.5" hidden="1" thickTop="1">
      <c r="A59"/>
      <c r="B59"/>
      <c r="C59"/>
      <c r="D59"/>
      <c r="E59"/>
      <c r="F59"/>
      <c r="G59"/>
      <c r="H59"/>
      <c r="I59"/>
      <c r="J59"/>
      <c r="K59"/>
      <c r="L59"/>
      <c r="M59"/>
      <c r="N59"/>
      <c r="O59"/>
      <c r="P59"/>
      <c r="Q59" s="79"/>
      <c r="R59" s="79"/>
    </row>
    <row r="60" spans="1:18" ht="13.5" hidden="1" thickTop="1">
      <c r="A60"/>
      <c r="B60"/>
      <c r="C60"/>
      <c r="D60"/>
      <c r="E60"/>
      <c r="F60"/>
      <c r="G60"/>
      <c r="H60"/>
      <c r="I60"/>
      <c r="J60"/>
      <c r="K60"/>
      <c r="L60"/>
      <c r="M60"/>
      <c r="N60"/>
      <c r="O60"/>
      <c r="P60"/>
      <c r="Q60" s="79"/>
      <c r="R60" s="79"/>
    </row>
    <row r="61" spans="1:18" ht="13.5" hidden="1" thickTop="1">
      <c r="A61"/>
      <c r="B61"/>
      <c r="C61"/>
      <c r="D61"/>
      <c r="E61"/>
      <c r="F61"/>
      <c r="G61"/>
      <c r="H61"/>
      <c r="I61"/>
      <c r="J61"/>
      <c r="K61"/>
      <c r="L61"/>
      <c r="M61"/>
      <c r="N61"/>
      <c r="O61"/>
      <c r="P61"/>
      <c r="Q61" s="79"/>
      <c r="R61" s="79"/>
    </row>
    <row r="62" spans="1:18" ht="13.5" hidden="1" thickTop="1">
      <c r="A62"/>
      <c r="B62"/>
      <c r="C62"/>
      <c r="D62"/>
      <c r="E62"/>
      <c r="F62"/>
      <c r="G62"/>
      <c r="H62"/>
      <c r="I62"/>
      <c r="J62"/>
      <c r="K62"/>
      <c r="L62"/>
      <c r="M62"/>
      <c r="N62"/>
      <c r="O62"/>
      <c r="P62"/>
      <c r="Q62" s="79"/>
      <c r="R62" s="79"/>
    </row>
    <row r="63" spans="1:18" ht="13.5" hidden="1" thickTop="1">
      <c r="A63" s="82"/>
      <c r="B63" s="79"/>
      <c r="C63" s="79"/>
      <c r="D63" s="79"/>
      <c r="E63" s="79"/>
      <c r="F63" s="79"/>
      <c r="G63" s="79"/>
      <c r="H63" s="79"/>
      <c r="I63" s="79"/>
      <c r="J63" s="79"/>
      <c r="K63" s="79"/>
      <c r="L63" s="79"/>
      <c r="M63" s="79"/>
      <c r="N63" s="79"/>
      <c r="O63" s="79"/>
      <c r="P63" s="79"/>
      <c r="Q63" s="79"/>
      <c r="R63" s="79"/>
    </row>
    <row r="64" spans="1:18" ht="13" hidden="1">
      <c r="A64" s="79"/>
      <c r="B64" s="79"/>
      <c r="C64" s="79"/>
      <c r="D64" s="79"/>
      <c r="E64" s="79"/>
      <c r="F64" s="79"/>
      <c r="G64" s="79"/>
      <c r="H64" s="79"/>
      <c r="I64" s="79"/>
      <c r="J64" s="79"/>
      <c r="K64" s="79"/>
      <c r="L64" s="79"/>
      <c r="M64" s="79"/>
      <c r="N64" s="79"/>
      <c r="O64" s="79"/>
      <c r="P64" s="79"/>
      <c r="Q64" s="79"/>
      <c r="R64" s="79"/>
    </row>
  </sheetData>
  <sheetProtection password="C3AA" sheet="1" objects="1" scenarios="1"/>
  <mergeCells count="10">
    <mergeCell ref="A1:Q1"/>
    <mergeCell ref="A8:Q8"/>
    <mergeCell ref="A10:Q10"/>
    <mergeCell ref="A47:B47"/>
    <mergeCell ref="K12:N12"/>
    <mergeCell ref="A49:E49"/>
    <mergeCell ref="F50:G50"/>
    <mergeCell ref="A54:B54"/>
    <mergeCell ref="A4:B4"/>
    <mergeCell ref="A30:B30"/>
  </mergeCells>
  <dataValidations count="2">
    <dataValidation type="decimal" operator="lessThanOrEqual" allowBlank="1" showInputMessage="1" showErrorMessage="1" errorTitle="Numbers only" error="you can only enter whole numbers" sqref="Q27:Q29 Q44:Q46 D32:F32 O32:O33 O15:O23 O25:O29 O46 D15:N15 I32:L32">
      <formula1>50000000000</formula1>
    </dataValidation>
    <dataValidation type="decimal" operator="lessThanOrEqual" allowBlank="1" showInputMessage="1" showErrorMessage="1" errorTitle="Numbers Only" error="You can only enter numbers in these cells.To re input a number, press Cancel  or Retry and  delete, and then re enter a valid number_x000a_" sqref="F57:G57 D30:Q30 D47:XFD47">
      <formula1>50000000000</formula1>
    </dataValidation>
  </dataValidations>
  <hyperlinks>
    <hyperlink ref="A1:F1" location="ToC!A1" display="30.22"/>
  </hyperlinks>
  <printOptions horizontalCentered="1"/>
  <pageMargins left="0.7" right="0.7" top="0.75" bottom="0.75" header="0.3" footer="0.3"/>
  <pageSetup paperSize="5" scale="47" orientation="landscape" r:id="rId1"/>
  <colBreaks count="1" manualBreakCount="1">
    <brk id="1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sheetPr>
  <dimension ref="A1:H53"/>
  <sheetViews>
    <sheetView zoomScale="110" zoomScaleNormal="110" workbookViewId="0">
      <selection activeCell="A18" sqref="A18:B19"/>
    </sheetView>
  </sheetViews>
  <sheetFormatPr defaultColWidth="0" defaultRowHeight="13" zeroHeight="1"/>
  <cols>
    <col min="1" max="1" width="4.5" style="14" customWidth="1"/>
    <col min="2" max="2" width="49.796875" style="14" customWidth="1"/>
    <col min="3" max="3" width="26.5" style="14" customWidth="1"/>
    <col min="4" max="4" width="46.296875" style="14" customWidth="1"/>
    <col min="5" max="6" width="15.796875" style="14" customWidth="1"/>
    <col min="7" max="16384" width="9.296875" hidden="1"/>
  </cols>
  <sheetData>
    <row r="1" spans="1:8">
      <c r="A1" s="5248" t="s">
        <v>1197</v>
      </c>
      <c r="B1" s="5249"/>
      <c r="C1" s="5249"/>
      <c r="D1" s="5249"/>
      <c r="E1" s="5249"/>
      <c r="F1" s="5249"/>
    </row>
    <row r="2" spans="1:8">
      <c r="A2" s="3509"/>
      <c r="B2" s="3509"/>
      <c r="C2" s="3509"/>
      <c r="D2" s="3509"/>
      <c r="E2" s="89" t="s">
        <v>878</v>
      </c>
      <c r="F2" s="79"/>
    </row>
    <row r="3" spans="1:8" ht="14">
      <c r="A3" s="1702" t="str">
        <f>+Cover!A14</f>
        <v>Select Name of Insurer/ Financial Holding Company</v>
      </c>
      <c r="B3" s="1703"/>
      <c r="C3" s="1703"/>
      <c r="D3" s="1703"/>
      <c r="E3" s="1703"/>
      <c r="F3" s="94"/>
    </row>
    <row r="4" spans="1:8" ht="14">
      <c r="A4" s="109" t="str">
        <f>+ToC!A3</f>
        <v>Insurer/Financial Holding Company</v>
      </c>
      <c r="B4" s="3513"/>
      <c r="C4" s="94"/>
      <c r="D4" s="94"/>
      <c r="E4" s="94"/>
      <c r="F4" s="3514"/>
    </row>
    <row r="5" spans="1:8" ht="14">
      <c r="A5" s="3512"/>
      <c r="B5" s="3512"/>
      <c r="C5" s="3512"/>
      <c r="D5" s="3512"/>
      <c r="E5" s="3512"/>
      <c r="F5" s="183"/>
    </row>
    <row r="6" spans="1:8" ht="14">
      <c r="A6" s="101" t="str">
        <f>+ToC!A5</f>
        <v>General Insurers Annual Return</v>
      </c>
      <c r="B6" s="101"/>
      <c r="C6" s="3512"/>
      <c r="D6" s="3512"/>
      <c r="E6" s="3512"/>
      <c r="F6" s="183"/>
    </row>
    <row r="7" spans="1:8" ht="14">
      <c r="A7" s="101" t="str">
        <f>+ToC!A6</f>
        <v>For Year Ended:</v>
      </c>
      <c r="B7" s="101"/>
      <c r="C7" s="94"/>
      <c r="D7" s="94"/>
      <c r="E7" s="94"/>
      <c r="F7" s="90">
        <f>+ToC!C6</f>
        <v>0</v>
      </c>
    </row>
    <row r="8" spans="1:8" ht="14">
      <c r="A8" s="3513"/>
      <c r="B8" s="3513"/>
      <c r="C8" s="3512"/>
      <c r="D8" s="3512"/>
      <c r="E8" s="3512"/>
      <c r="F8" s="183"/>
    </row>
    <row r="9" spans="1:8" ht="14">
      <c r="A9" s="94"/>
      <c r="B9" s="94"/>
      <c r="C9" s="94"/>
      <c r="D9" s="94"/>
      <c r="E9" s="94"/>
      <c r="F9" s="94"/>
    </row>
    <row r="10" spans="1:8" s="14" customFormat="1" ht="14">
      <c r="A10" s="5257" t="s">
        <v>2166</v>
      </c>
      <c r="B10" s="5258"/>
      <c r="C10" s="5258"/>
      <c r="D10" s="5258"/>
      <c r="E10" s="5258"/>
      <c r="F10" s="5258"/>
      <c r="G10" s="5258"/>
      <c r="H10" s="5258"/>
    </row>
    <row r="11" spans="1:8" ht="14">
      <c r="A11" s="5242" t="s">
        <v>1196</v>
      </c>
      <c r="B11" s="5262"/>
      <c r="C11" s="5262"/>
      <c r="D11" s="5262"/>
      <c r="E11" s="5262"/>
      <c r="F11" s="5262"/>
    </row>
    <row r="12" spans="1:8" ht="14">
      <c r="A12" s="3514"/>
      <c r="B12" s="3514"/>
      <c r="C12" s="3514"/>
      <c r="D12" s="3514"/>
      <c r="E12" s="3514"/>
      <c r="F12" s="3514"/>
    </row>
    <row r="13" spans="1:8">
      <c r="A13" s="80"/>
      <c r="B13" s="80"/>
      <c r="C13" s="80"/>
      <c r="D13" s="80"/>
      <c r="E13" s="80"/>
      <c r="F13" s="80"/>
    </row>
    <row r="14" spans="1:8">
      <c r="A14" s="80"/>
      <c r="B14" s="80"/>
      <c r="C14" s="80"/>
      <c r="D14" s="80"/>
      <c r="E14" s="80"/>
      <c r="F14" s="80"/>
    </row>
    <row r="15" spans="1:8">
      <c r="A15" s="80" t="s">
        <v>58</v>
      </c>
      <c r="B15" s="2900" t="s">
        <v>1187</v>
      </c>
      <c r="C15" s="4309" t="s">
        <v>59</v>
      </c>
      <c r="D15" s="5278" t="str">
        <f>+A3</f>
        <v>Select Name of Insurer/ Financial Holding Company</v>
      </c>
      <c r="E15" s="5279"/>
      <c r="F15" s="5279"/>
    </row>
    <row r="16" spans="1:8">
      <c r="A16" s="97" t="s">
        <v>68</v>
      </c>
      <c r="B16" s="2662"/>
      <c r="C16" s="78"/>
      <c r="D16" s="78"/>
      <c r="E16" s="78"/>
      <c r="F16" s="77"/>
    </row>
    <row r="17" spans="1:6" ht="14">
      <c r="A17" s="80" t="s">
        <v>60</v>
      </c>
      <c r="B17" s="2898" t="str">
        <f>+Cover!A15</f>
        <v>Please Enter the Address of the Financial Institution</v>
      </c>
      <c r="C17" s="80" t="s">
        <v>61</v>
      </c>
      <c r="D17" s="2898" t="str">
        <f>+Cover!A16</f>
        <v>Please Enter the City in which the Financial Institution resides</v>
      </c>
      <c r="E17" s="3665" t="s">
        <v>1741</v>
      </c>
      <c r="F17" s="94">
        <f>+Cover!F16</f>
        <v>0</v>
      </c>
    </row>
    <row r="18" spans="1:6">
      <c r="A18" s="80"/>
      <c r="B18" s="80"/>
      <c r="C18" s="77"/>
      <c r="D18" s="77"/>
      <c r="E18" s="77"/>
      <c r="F18" s="96"/>
    </row>
    <row r="19" spans="1:6">
      <c r="A19" s="80" t="s">
        <v>1919</v>
      </c>
      <c r="B19" s="80"/>
      <c r="C19" s="80"/>
      <c r="D19" s="80"/>
      <c r="E19" s="80"/>
      <c r="F19" s="80"/>
    </row>
    <row r="20" spans="1:6">
      <c r="A20" s="80"/>
      <c r="B20" s="80"/>
      <c r="C20" s="80"/>
      <c r="D20" s="80"/>
      <c r="E20" s="80"/>
      <c r="F20" s="80"/>
    </row>
    <row r="21" spans="1:6">
      <c r="A21" s="80"/>
      <c r="B21" s="80"/>
      <c r="C21" s="80"/>
      <c r="D21" s="80"/>
      <c r="E21" s="80"/>
      <c r="F21" s="80"/>
    </row>
    <row r="22" spans="1:6" ht="12.75" customHeight="1">
      <c r="A22" s="92">
        <v>1</v>
      </c>
      <c r="B22" s="5247" t="s">
        <v>1920</v>
      </c>
      <c r="C22" s="5247"/>
      <c r="D22" s="5247"/>
      <c r="E22" s="5247"/>
      <c r="F22" s="5247"/>
    </row>
    <row r="23" spans="1:6" ht="12.75" customHeight="1">
      <c r="A23" s="92"/>
      <c r="B23" s="80" t="s">
        <v>1781</v>
      </c>
      <c r="C23" s="112">
        <f>+F7</f>
        <v>0</v>
      </c>
      <c r="D23" s="5280" t="s">
        <v>1921</v>
      </c>
      <c r="E23" s="5281"/>
      <c r="F23" s="3510"/>
    </row>
    <row r="24" spans="1:6" s="14" customFormat="1">
      <c r="A24" s="92"/>
      <c r="B24" s="99"/>
      <c r="C24" s="98"/>
      <c r="D24" s="98"/>
      <c r="E24" s="98"/>
      <c r="F24" s="173"/>
    </row>
    <row r="25" spans="1:6">
      <c r="A25" s="80"/>
      <c r="B25" s="80"/>
      <c r="C25" s="80"/>
      <c r="D25" s="80"/>
      <c r="E25" s="80"/>
      <c r="F25" s="80"/>
    </row>
    <row r="26" spans="1:6" ht="12.75" customHeight="1">
      <c r="A26" s="92">
        <v>2</v>
      </c>
      <c r="B26" s="5247" t="s">
        <v>2133</v>
      </c>
      <c r="C26" s="5247"/>
      <c r="D26" s="5247"/>
      <c r="E26" s="5247"/>
      <c r="F26" s="5247"/>
    </row>
    <row r="27" spans="1:6" s="14" customFormat="1" ht="12.75" customHeight="1">
      <c r="A27" s="92"/>
      <c r="B27" s="5273" t="str">
        <f>+Cover!A14</f>
        <v>Select Name of Insurer/ Financial Holding Company</v>
      </c>
      <c r="C27" s="5274"/>
      <c r="D27" s="4305" t="s">
        <v>2134</v>
      </c>
      <c r="E27" s="4305"/>
      <c r="F27" s="4305"/>
    </row>
    <row r="28" spans="1:6">
      <c r="A28" s="92"/>
      <c r="B28" s="3507"/>
      <c r="C28" s="3507"/>
      <c r="D28" s="3507"/>
      <c r="E28" s="3507"/>
      <c r="F28" s="3507"/>
    </row>
    <row r="29" spans="1:6">
      <c r="A29" s="80"/>
      <c r="B29" s="80"/>
      <c r="C29" s="80"/>
      <c r="D29" s="80"/>
      <c r="E29" s="80"/>
      <c r="F29" s="80"/>
    </row>
    <row r="30" spans="1:6">
      <c r="A30" s="80">
        <v>3</v>
      </c>
      <c r="B30" s="5276" t="s">
        <v>1922</v>
      </c>
      <c r="C30" s="5277"/>
      <c r="D30" s="5277"/>
      <c r="E30" s="5277"/>
      <c r="F30" s="5277"/>
    </row>
    <row r="31" spans="1:6">
      <c r="A31" s="80"/>
      <c r="B31" s="3508"/>
      <c r="C31" s="3509"/>
      <c r="D31" s="3509"/>
      <c r="E31" s="3509"/>
      <c r="F31" s="3509"/>
    </row>
    <row r="32" spans="1:6">
      <c r="A32" s="80"/>
      <c r="B32" s="3508"/>
      <c r="C32" s="80"/>
      <c r="D32" s="80"/>
      <c r="E32" s="80"/>
      <c r="F32" s="80"/>
    </row>
    <row r="33" spans="1:6">
      <c r="A33" s="80">
        <v>4</v>
      </c>
      <c r="B33" s="5273" t="str">
        <f>+Cover!A14</f>
        <v>Select Name of Insurer/ Financial Holding Company</v>
      </c>
      <c r="C33" s="5274"/>
      <c r="D33" s="80" t="s">
        <v>1923</v>
      </c>
      <c r="E33" s="80"/>
      <c r="F33" s="80"/>
    </row>
    <row r="34" spans="1:6">
      <c r="A34" s="80"/>
      <c r="B34" s="80"/>
      <c r="C34" s="80"/>
      <c r="D34" s="80"/>
      <c r="E34" s="80"/>
      <c r="F34" s="80"/>
    </row>
    <row r="35" spans="1:6">
      <c r="A35" s="80"/>
      <c r="B35" s="80"/>
      <c r="C35" s="80"/>
      <c r="D35" s="80"/>
      <c r="E35" s="80"/>
      <c r="F35" s="80"/>
    </row>
    <row r="36" spans="1:6">
      <c r="A36" s="80"/>
      <c r="B36" s="80"/>
      <c r="C36" s="80"/>
      <c r="D36" s="80"/>
      <c r="E36" s="80"/>
      <c r="F36" s="80"/>
    </row>
    <row r="37" spans="1:6">
      <c r="A37" s="80"/>
      <c r="B37" s="80"/>
      <c r="C37" s="80"/>
      <c r="D37" s="80"/>
      <c r="E37" s="80"/>
      <c r="F37" s="80"/>
    </row>
    <row r="38" spans="1:6">
      <c r="A38" s="80"/>
      <c r="B38" s="80"/>
      <c r="C38" s="80"/>
      <c r="D38" s="80"/>
      <c r="E38" s="80"/>
      <c r="F38" s="80"/>
    </row>
    <row r="39" spans="1:6">
      <c r="A39" s="80"/>
      <c r="B39" s="80"/>
      <c r="C39" s="80"/>
      <c r="D39" s="80"/>
      <c r="E39" s="80"/>
      <c r="F39" s="80"/>
    </row>
    <row r="40" spans="1:6" ht="14.5">
      <c r="A40" s="5263" t="s">
        <v>1915</v>
      </c>
      <c r="B40" s="5275"/>
      <c r="C40" s="79"/>
      <c r="D40" s="79"/>
      <c r="E40" s="4317"/>
      <c r="F40" s="79"/>
    </row>
    <row r="41" spans="1:6" ht="14">
      <c r="A41" s="5260" t="s">
        <v>1916</v>
      </c>
      <c r="B41" s="5268"/>
      <c r="C41" s="79"/>
      <c r="D41" s="79"/>
      <c r="E41" s="4864" t="s">
        <v>1511</v>
      </c>
      <c r="F41" s="79"/>
    </row>
    <row r="42" spans="1:6">
      <c r="A42" s="5282" t="s">
        <v>69</v>
      </c>
      <c r="B42" s="5283"/>
      <c r="C42" s="79"/>
      <c r="D42" s="4307"/>
      <c r="E42" s="79"/>
      <c r="F42" s="79"/>
    </row>
    <row r="43" spans="1:6" ht="14">
      <c r="A43" s="5258" t="s">
        <v>1918</v>
      </c>
      <c r="B43" s="5262"/>
      <c r="C43" s="4306"/>
      <c r="D43" s="80"/>
      <c r="E43" s="79"/>
      <c r="F43" s="79"/>
    </row>
    <row r="44" spans="1:6" s="14" customFormat="1">
      <c r="A44" s="80"/>
      <c r="B44" s="80"/>
      <c r="C44" s="4306"/>
      <c r="D44" s="80"/>
      <c r="E44" s="79"/>
      <c r="F44" s="79"/>
    </row>
    <row r="45" spans="1:6">
      <c r="A45" s="80"/>
      <c r="B45" s="80"/>
      <c r="C45" s="4306"/>
      <c r="D45" s="80"/>
      <c r="E45" s="79"/>
      <c r="F45" s="79"/>
    </row>
    <row r="46" spans="1:6" ht="14.5">
      <c r="A46" s="5263" t="s">
        <v>1915</v>
      </c>
      <c r="B46" s="5275"/>
      <c r="C46" s="79"/>
      <c r="D46" s="77"/>
      <c r="E46" s="4317"/>
      <c r="F46" s="79"/>
    </row>
    <row r="47" spans="1:6" ht="14">
      <c r="A47" s="5260" t="s">
        <v>1916</v>
      </c>
      <c r="B47" s="5268"/>
      <c r="C47" s="79"/>
      <c r="D47" s="3509"/>
      <c r="E47" s="4864" t="s">
        <v>1511</v>
      </c>
      <c r="F47" s="79"/>
    </row>
    <row r="48" spans="1:6">
      <c r="A48" s="5282" t="s">
        <v>69</v>
      </c>
      <c r="B48" s="5283"/>
      <c r="C48" s="79"/>
      <c r="D48" s="80"/>
      <c r="E48" s="79"/>
      <c r="F48" s="79"/>
    </row>
    <row r="49" spans="1:6" ht="14">
      <c r="A49" s="5258" t="s">
        <v>1918</v>
      </c>
      <c r="B49" s="5262"/>
      <c r="C49" s="79"/>
      <c r="D49" s="80"/>
      <c r="E49" s="80"/>
      <c r="F49" s="80"/>
    </row>
    <row r="50" spans="1:6">
      <c r="A50" s="80"/>
      <c r="B50" s="79"/>
      <c r="C50" s="79"/>
      <c r="D50" s="80"/>
      <c r="E50" s="80"/>
      <c r="F50" s="80"/>
    </row>
    <row r="51" spans="1:6" ht="14">
      <c r="A51" s="80"/>
      <c r="B51" s="80"/>
      <c r="C51" s="93"/>
      <c r="D51" s="93"/>
      <c r="E51" s="93"/>
      <c r="F51" s="84" t="str">
        <f>+ToC!E96</f>
        <v xml:space="preserve">GENERAL Annual Return </v>
      </c>
    </row>
    <row r="52" spans="1:6" ht="14">
      <c r="A52" s="80"/>
      <c r="B52" s="80"/>
      <c r="C52" s="94"/>
      <c r="D52" s="94"/>
      <c r="E52" s="94"/>
      <c r="F52" s="95" t="s">
        <v>66</v>
      </c>
    </row>
    <row r="53" spans="1:6">
      <c r="A53" s="80"/>
      <c r="B53" s="80"/>
      <c r="C53" s="80"/>
      <c r="D53" s="80"/>
      <c r="E53" s="80"/>
      <c r="F53" s="80"/>
    </row>
  </sheetData>
  <sheetProtection password="C3AA" sheet="1" objects="1" scenarios="1"/>
  <mergeCells count="18">
    <mergeCell ref="A49:B49"/>
    <mergeCell ref="B33:C33"/>
    <mergeCell ref="A40:B40"/>
    <mergeCell ref="B30:F30"/>
    <mergeCell ref="D15:F15"/>
    <mergeCell ref="D23:E23"/>
    <mergeCell ref="A41:B41"/>
    <mergeCell ref="A42:B42"/>
    <mergeCell ref="A43:B43"/>
    <mergeCell ref="A46:B46"/>
    <mergeCell ref="A47:B47"/>
    <mergeCell ref="A48:B48"/>
    <mergeCell ref="A1:F1"/>
    <mergeCell ref="A11:F11"/>
    <mergeCell ref="B22:F22"/>
    <mergeCell ref="B26:F26"/>
    <mergeCell ref="B27:C27"/>
    <mergeCell ref="A10:H10"/>
  </mergeCells>
  <hyperlinks>
    <hyperlink ref="A1:F1" location="ToC!A1" display="10.01"/>
  </hyperlinks>
  <pageMargins left="0.7" right="0.7" top="0.75" bottom="0.75" header="0.3" footer="0.3"/>
  <pageSetup paperSize="5" scale="6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CC66FF"/>
  </sheetPr>
  <dimension ref="A1:I75"/>
  <sheetViews>
    <sheetView zoomScale="90" zoomScaleNormal="90" zoomScaleSheetLayoutView="80" workbookViewId="0">
      <selection activeCell="A18" sqref="A18:B19"/>
    </sheetView>
  </sheetViews>
  <sheetFormatPr defaultColWidth="0" defaultRowHeight="14.5" zeroHeight="1"/>
  <cols>
    <col min="1" max="1" width="81.5" style="5097" customWidth="1"/>
    <col min="2" max="2" width="5.796875" style="5097" customWidth="1"/>
    <col min="3" max="4" width="24.19921875" style="5097" customWidth="1"/>
    <col min="5" max="5" width="2.19921875" style="5097" customWidth="1"/>
    <col min="6" max="6" width="28" style="5097" hidden="1" customWidth="1"/>
    <col min="7" max="9" width="0" style="5097" hidden="1" customWidth="1"/>
    <col min="10" max="16384" width="9.296875" style="5097" hidden="1"/>
  </cols>
  <sheetData>
    <row r="1" spans="1:5">
      <c r="A1" s="5504" t="s">
        <v>40</v>
      </c>
      <c r="B1" s="5624"/>
      <c r="C1" s="5624"/>
      <c r="D1" s="5624"/>
      <c r="E1" s="5148"/>
    </row>
    <row r="2" spans="1:5">
      <c r="A2" s="5098"/>
      <c r="B2" s="5098"/>
      <c r="C2" s="5098"/>
      <c r="D2" s="5099" t="s">
        <v>2207</v>
      </c>
      <c r="E2" s="5148"/>
    </row>
    <row r="3" spans="1:5">
      <c r="A3" s="1804" t="str">
        <f>+Cover!A14</f>
        <v>Select Name of Insurer/ Financial Holding Company</v>
      </c>
      <c r="B3" s="673"/>
      <c r="C3" s="5091"/>
      <c r="D3" s="395"/>
      <c r="E3" s="5148"/>
    </row>
    <row r="4" spans="1:5">
      <c r="A4" s="5093" t="str">
        <f>+ToC!A3</f>
        <v>Insurer/Financial Holding Company</v>
      </c>
      <c r="B4" s="402"/>
      <c r="C4" s="395"/>
      <c r="D4" s="395"/>
      <c r="E4" s="5148"/>
    </row>
    <row r="5" spans="1:5">
      <c r="A5" s="5093"/>
      <c r="B5" s="402"/>
      <c r="C5" s="395"/>
      <c r="D5" s="395"/>
      <c r="E5" s="5148"/>
    </row>
    <row r="6" spans="1:5">
      <c r="A6" s="504" t="str">
        <f>+ToC!A5</f>
        <v>General Insurers Annual Return</v>
      </c>
      <c r="B6" s="5092"/>
      <c r="C6" s="5092"/>
      <c r="D6" s="395"/>
      <c r="E6" s="5148"/>
    </row>
    <row r="7" spans="1:5">
      <c r="A7" s="5093" t="str">
        <f>+ToC!A6</f>
        <v>For Year Ended:</v>
      </c>
      <c r="B7" s="402"/>
      <c r="C7" s="402"/>
      <c r="D7" s="505">
        <f>+Cover!A22</f>
        <v>0</v>
      </c>
      <c r="E7" s="5148"/>
    </row>
    <row r="8" spans="1:5">
      <c r="A8" s="5100"/>
      <c r="B8" s="5101"/>
      <c r="C8" s="5101"/>
      <c r="D8" s="502"/>
      <c r="E8" s="5148"/>
    </row>
    <row r="9" spans="1:5">
      <c r="A9" s="5625" t="s">
        <v>542</v>
      </c>
      <c r="B9" s="5626"/>
      <c r="C9" s="5626"/>
      <c r="D9" s="5626"/>
      <c r="E9" s="5148"/>
    </row>
    <row r="10" spans="1:5">
      <c r="A10" s="5102"/>
      <c r="B10" s="5101"/>
      <c r="C10" s="5101"/>
      <c r="D10" s="5101"/>
      <c r="E10" s="5148"/>
    </row>
    <row r="11" spans="1:5">
      <c r="A11" s="5627" t="s">
        <v>1543</v>
      </c>
      <c r="B11" s="5628"/>
      <c r="C11" s="5628"/>
      <c r="D11" s="5628"/>
      <c r="E11" s="5148"/>
    </row>
    <row r="12" spans="1:5" ht="15" thickBot="1">
      <c r="A12" s="5103"/>
      <c r="B12" s="5103"/>
      <c r="C12" s="5103"/>
      <c r="D12" s="5103"/>
      <c r="E12" s="5148"/>
    </row>
    <row r="13" spans="1:5" ht="9.75" customHeight="1" thickTop="1">
      <c r="A13" s="4932"/>
      <c r="B13" s="4933"/>
      <c r="C13" s="4934"/>
      <c r="D13" s="4935"/>
      <c r="E13" s="5148"/>
    </row>
    <row r="14" spans="1:5" ht="9" customHeight="1">
      <c r="A14" s="4936"/>
      <c r="B14" s="4937"/>
      <c r="C14" s="4938"/>
      <c r="D14" s="4939"/>
      <c r="E14" s="5148"/>
    </row>
    <row r="15" spans="1:5">
      <c r="A15" s="4940"/>
      <c r="B15" s="5104" t="s">
        <v>10</v>
      </c>
      <c r="C15" s="4941">
        <f>YEAR($D$7)</f>
        <v>1900</v>
      </c>
      <c r="D15" s="4942">
        <f>C15-1</f>
        <v>1899</v>
      </c>
      <c r="E15" s="5148"/>
    </row>
    <row r="16" spans="1:5">
      <c r="A16" s="4943" t="s">
        <v>1972</v>
      </c>
      <c r="B16" s="4944"/>
      <c r="C16" s="4945" t="s">
        <v>933</v>
      </c>
      <c r="D16" s="4942" t="s">
        <v>933</v>
      </c>
      <c r="E16" s="5148"/>
    </row>
    <row r="17" spans="1:9">
      <c r="A17" s="4936"/>
      <c r="B17" s="5105"/>
      <c r="C17" s="5106"/>
      <c r="D17" s="4946"/>
      <c r="E17" s="5148"/>
    </row>
    <row r="18" spans="1:9" ht="15.5">
      <c r="A18" s="4947" t="s">
        <v>2048</v>
      </c>
      <c r="B18" s="4948"/>
      <c r="C18" s="4949"/>
      <c r="D18" s="4950"/>
      <c r="E18" s="5148"/>
    </row>
    <row r="19" spans="1:9">
      <c r="A19" s="4951" t="s">
        <v>2036</v>
      </c>
      <c r="B19" s="4948"/>
      <c r="C19" s="5107"/>
      <c r="D19" s="5108"/>
      <c r="E19" s="5148"/>
    </row>
    <row r="20" spans="1:9">
      <c r="A20" s="4952" t="s">
        <v>2046</v>
      </c>
      <c r="B20" s="4948"/>
      <c r="C20" s="5149">
        <f>+'50.10'!H17</f>
        <v>0</v>
      </c>
      <c r="D20" s="5109"/>
      <c r="E20" s="5148"/>
    </row>
    <row r="21" spans="1:9">
      <c r="A21" s="4953" t="s">
        <v>2047</v>
      </c>
      <c r="B21" s="5110"/>
      <c r="C21" s="5081">
        <f>'50.11'!H17</f>
        <v>0</v>
      </c>
      <c r="D21" s="5111"/>
      <c r="E21" s="5148"/>
    </row>
    <row r="22" spans="1:9">
      <c r="A22" s="4954" t="s">
        <v>2035</v>
      </c>
      <c r="B22" s="5112"/>
      <c r="C22" s="5113">
        <f>SUM(C20:C21)</f>
        <v>0</v>
      </c>
      <c r="D22" s="4955">
        <f>D20+D21</f>
        <v>0</v>
      </c>
      <c r="E22" s="5148"/>
    </row>
    <row r="23" spans="1:9">
      <c r="A23" s="4953" t="s">
        <v>2034</v>
      </c>
      <c r="B23" s="4956"/>
      <c r="C23" s="4957">
        <f>+'50.10'!H18+'50.11'!H18</f>
        <v>0</v>
      </c>
      <c r="D23" s="4958"/>
      <c r="E23" s="5148"/>
    </row>
    <row r="24" spans="1:9">
      <c r="A24" s="4954" t="s">
        <v>2358</v>
      </c>
      <c r="B24" s="5112"/>
      <c r="C24" s="5114">
        <f>SUM(C22:C23)</f>
        <v>0</v>
      </c>
      <c r="D24" s="4959">
        <f>D22+D23</f>
        <v>0</v>
      </c>
      <c r="E24" s="5148"/>
      <c r="F24" s="5115"/>
    </row>
    <row r="25" spans="1:9">
      <c r="A25" s="4954"/>
      <c r="B25" s="5112"/>
      <c r="C25" s="5116"/>
      <c r="D25" s="4960"/>
      <c r="E25" s="5148"/>
      <c r="F25" s="5115"/>
      <c r="I25" s="5117"/>
    </row>
    <row r="26" spans="1:9" ht="15" customHeight="1">
      <c r="A26" s="4961" t="s">
        <v>2272</v>
      </c>
      <c r="B26" s="5112"/>
      <c r="C26" s="5118">
        <f>C24*1.2</f>
        <v>0</v>
      </c>
      <c r="D26" s="4962">
        <f>D24*1.2</f>
        <v>0</v>
      </c>
      <c r="E26" s="5157"/>
      <c r="F26" s="5115"/>
      <c r="I26" s="5117"/>
    </row>
    <row r="27" spans="1:9">
      <c r="A27" s="4954"/>
      <c r="B27" s="5112"/>
      <c r="C27" s="4963"/>
      <c r="D27" s="4964"/>
      <c r="E27" s="5157"/>
      <c r="F27" s="5119"/>
      <c r="I27" s="5117"/>
    </row>
    <row r="28" spans="1:9">
      <c r="A28" s="4965" t="s">
        <v>2041</v>
      </c>
      <c r="B28" s="5112"/>
      <c r="C28" s="5116">
        <f>'40.10'!D35</f>
        <v>0</v>
      </c>
      <c r="D28" s="4966"/>
      <c r="E28" s="5157"/>
      <c r="G28" s="5097" t="s">
        <v>915</v>
      </c>
    </row>
    <row r="29" spans="1:9">
      <c r="A29" s="4965"/>
      <c r="B29" s="5120"/>
      <c r="C29" s="5116"/>
      <c r="D29" s="4960"/>
      <c r="E29" s="5157"/>
      <c r="G29" s="5097" t="s">
        <v>916</v>
      </c>
    </row>
    <row r="30" spans="1:9">
      <c r="A30" s="4967" t="s">
        <v>2273</v>
      </c>
      <c r="B30" s="5120"/>
      <c r="C30" s="5121">
        <f>C28*0.075</f>
        <v>0</v>
      </c>
      <c r="D30" s="5122">
        <f>D28*0.075</f>
        <v>0</v>
      </c>
      <c r="E30" s="5157"/>
    </row>
    <row r="31" spans="1:9" ht="15.5">
      <c r="A31" s="4968"/>
      <c r="B31" s="5120"/>
      <c r="C31" s="4963"/>
      <c r="D31" s="4964"/>
      <c r="E31" s="5157"/>
      <c r="F31" s="5123"/>
    </row>
    <row r="32" spans="1:9">
      <c r="A32" s="4965" t="s">
        <v>2274</v>
      </c>
      <c r="B32" s="5112"/>
      <c r="C32" s="5124"/>
      <c r="D32" s="4966"/>
      <c r="E32" s="5157"/>
      <c r="F32" s="5123"/>
    </row>
    <row r="33" spans="1:6">
      <c r="A33" s="4965"/>
      <c r="B33" s="5120"/>
      <c r="C33" s="5116"/>
      <c r="D33" s="4960"/>
      <c r="E33" s="5157"/>
      <c r="F33" s="5123"/>
    </row>
    <row r="34" spans="1:6">
      <c r="A34" s="4967" t="s">
        <v>2275</v>
      </c>
      <c r="B34" s="5120"/>
      <c r="C34" s="5125" t="str">
        <f>IF(C32&gt;2000000,"Yes","No")</f>
        <v>No</v>
      </c>
      <c r="D34" s="5126" t="str">
        <f>IF(D32&gt;2000000,"Yes","No")</f>
        <v>No</v>
      </c>
      <c r="E34" s="5157"/>
      <c r="F34" s="5123"/>
    </row>
    <row r="35" spans="1:6">
      <c r="A35" s="4965"/>
      <c r="B35" s="5120"/>
      <c r="C35" s="5116"/>
      <c r="D35" s="4960"/>
      <c r="E35" s="5157"/>
    </row>
    <row r="36" spans="1:6">
      <c r="A36" s="4965" t="s">
        <v>2042</v>
      </c>
      <c r="B36" s="5112"/>
      <c r="C36" s="5124"/>
      <c r="D36" s="4966"/>
      <c r="E36" s="5157"/>
      <c r="F36" s="5123"/>
    </row>
    <row r="37" spans="1:6">
      <c r="A37" s="4965"/>
      <c r="B37" s="5120"/>
      <c r="C37" s="5116"/>
      <c r="D37" s="4960"/>
      <c r="E37" s="5157"/>
      <c r="F37" s="5123"/>
    </row>
    <row r="38" spans="1:6" ht="26.5">
      <c r="A38" s="4967" t="s">
        <v>2276</v>
      </c>
      <c r="B38" s="5120"/>
      <c r="C38" s="5125" t="str">
        <f>IF(C36&gt;C30,"Yes","No")</f>
        <v>No</v>
      </c>
      <c r="D38" s="5126" t="str">
        <f>IF(D36&gt;D30,"Yes","No")</f>
        <v>No</v>
      </c>
      <c r="E38" s="5157"/>
      <c r="F38" s="5123"/>
    </row>
    <row r="39" spans="1:6">
      <c r="A39" s="4965"/>
      <c r="B39" s="5120"/>
      <c r="C39" s="5116"/>
      <c r="D39" s="4960"/>
      <c r="E39" s="5157"/>
    </row>
    <row r="40" spans="1:6" ht="61.5" customHeight="1">
      <c r="A40" s="4969" t="s">
        <v>2051</v>
      </c>
      <c r="B40" s="5112"/>
      <c r="C40" s="5127" t="s">
        <v>916</v>
      </c>
      <c r="D40" s="4960"/>
      <c r="E40" s="5157"/>
    </row>
    <row r="41" spans="1:6" ht="10.5" customHeight="1">
      <c r="A41" s="5128"/>
      <c r="B41" s="5129"/>
      <c r="C41" s="5130"/>
      <c r="D41" s="4970"/>
      <c r="E41" s="5157"/>
    </row>
    <row r="42" spans="1:6" ht="3.75" customHeight="1">
      <c r="A42" s="4971"/>
      <c r="B42" s="4972"/>
      <c r="C42" s="4973"/>
      <c r="D42" s="4974"/>
      <c r="E42" s="5157"/>
    </row>
    <row r="43" spans="1:6" ht="16" thickBot="1">
      <c r="A43" s="4975" t="s">
        <v>2037</v>
      </c>
      <c r="B43" s="4976"/>
      <c r="C43" s="4977">
        <f>D64</f>
        <v>0</v>
      </c>
      <c r="D43" s="4978"/>
      <c r="E43" s="5157"/>
    </row>
    <row r="44" spans="1:6" ht="15" thickTop="1">
      <c r="A44" s="4979"/>
      <c r="B44" s="4980"/>
      <c r="C44" s="4981"/>
      <c r="D44" s="4982"/>
      <c r="E44" s="5157"/>
    </row>
    <row r="45" spans="1:6" ht="31">
      <c r="A45" s="4983" t="s">
        <v>2038</v>
      </c>
      <c r="B45" s="4984"/>
      <c r="C45" s="4985"/>
      <c r="D45" s="4986"/>
      <c r="E45" s="5157"/>
    </row>
    <row r="46" spans="1:6" ht="33" customHeight="1">
      <c r="A46" s="5131" t="s">
        <v>2354</v>
      </c>
      <c r="B46" s="5132"/>
      <c r="C46" s="5133"/>
      <c r="D46" s="4987"/>
      <c r="E46" s="5157"/>
      <c r="F46" s="5123"/>
    </row>
    <row r="47" spans="1:6" ht="35.25" customHeight="1">
      <c r="A47" s="5177" t="s">
        <v>2355</v>
      </c>
      <c r="B47" s="5134"/>
      <c r="C47" s="5135"/>
      <c r="D47" s="4988"/>
      <c r="E47" s="5157"/>
    </row>
    <row r="48" spans="1:6" ht="51" customHeight="1">
      <c r="A48" s="5177" t="s">
        <v>2356</v>
      </c>
      <c r="B48" s="5134"/>
      <c r="C48" s="5135"/>
      <c r="D48" s="4989"/>
      <c r="E48" s="5157"/>
      <c r="F48" s="5115"/>
    </row>
    <row r="49" spans="1:6" ht="16" thickBot="1">
      <c r="A49" s="4990" t="s">
        <v>2039</v>
      </c>
      <c r="B49" s="5136"/>
      <c r="C49" s="5137">
        <f>SUM(C46:C48)</f>
        <v>0</v>
      </c>
      <c r="D49" s="4991">
        <f>SUM(D46:D48)</f>
        <v>0</v>
      </c>
      <c r="E49" s="5157"/>
    </row>
    <row r="50" spans="1:6" ht="15" thickTop="1">
      <c r="A50" s="4992"/>
      <c r="B50" s="4993"/>
      <c r="C50" s="4994"/>
      <c r="D50" s="4995"/>
      <c r="E50" s="5157"/>
    </row>
    <row r="51" spans="1:6" ht="16" thickBot="1">
      <c r="A51" s="4996" t="s">
        <v>2040</v>
      </c>
      <c r="B51" s="4997"/>
      <c r="C51" s="4998">
        <f>C43+C49</f>
        <v>0</v>
      </c>
      <c r="D51" s="4999">
        <f>D43+D49</f>
        <v>0</v>
      </c>
      <c r="E51" s="5157"/>
    </row>
    <row r="52" spans="1:6" ht="15" thickTop="1">
      <c r="A52" s="5000"/>
      <c r="B52" s="5001"/>
      <c r="C52" s="5002"/>
      <c r="D52" s="5003"/>
      <c r="E52" s="5157"/>
    </row>
    <row r="53" spans="1:6">
      <c r="A53" s="5004"/>
      <c r="B53" s="4956"/>
      <c r="C53" s="5005"/>
      <c r="D53" s="5006"/>
      <c r="E53" s="5157"/>
    </row>
    <row r="54" spans="1:6" ht="15.5">
      <c r="A54" s="4540" t="s">
        <v>2043</v>
      </c>
      <c r="B54" s="5007"/>
      <c r="C54" s="5138"/>
      <c r="D54" s="5139"/>
      <c r="E54" s="5157"/>
    </row>
    <row r="55" spans="1:6" ht="56.25" customHeight="1">
      <c r="A55" s="4546" t="s">
        <v>2359</v>
      </c>
      <c r="B55" s="5134"/>
      <c r="C55" s="5140">
        <f>IF(OR(C40="Yes",C51&gt;=C24,C24&lt;0),0,IF(C51&gt;=0.8*C24,C24-C51,C24*0.2))</f>
        <v>0</v>
      </c>
      <c r="D55" s="4535">
        <f>IF(OR(D40="Yes",D51&gt;=D24,D24&lt;0),0,IF(D51&gt;=0.8*D24,D24-D51,D24*0.2))</f>
        <v>0</v>
      </c>
      <c r="E55" s="5148"/>
      <c r="F55" s="5141"/>
    </row>
    <row r="56" spans="1:6">
      <c r="A56" s="5008"/>
      <c r="B56" s="4984"/>
      <c r="C56" s="4542"/>
      <c r="D56" s="4534"/>
      <c r="E56" s="5157"/>
    </row>
    <row r="57" spans="1:6" ht="8.25" customHeight="1" thickBot="1">
      <c r="A57" s="4539"/>
      <c r="B57" s="5009"/>
      <c r="C57" s="5142"/>
      <c r="D57" s="5143"/>
      <c r="E57" s="5157"/>
    </row>
    <row r="58" spans="1:6" ht="16" thickBot="1">
      <c r="A58" s="5629" t="str">
        <f>IF(C55=0,"No Appropriation Required in Current Yr.","Appropriation Required in Current Yr. ")</f>
        <v>No Appropriation Required in Current Yr.</v>
      </c>
      <c r="B58" s="5630"/>
      <c r="C58" s="5630"/>
      <c r="D58" s="5631"/>
      <c r="E58" s="5157"/>
    </row>
    <row r="59" spans="1:6" ht="8.25" customHeight="1">
      <c r="A59" s="4538"/>
      <c r="B59" s="4541"/>
      <c r="C59" s="4543"/>
      <c r="D59" s="4533"/>
      <c r="E59" s="5157"/>
    </row>
    <row r="60" spans="1:6">
      <c r="A60" s="4537"/>
      <c r="B60" s="4541"/>
      <c r="C60" s="4542"/>
      <c r="D60" s="4534"/>
      <c r="E60" s="5157"/>
    </row>
    <row r="61" spans="1:6" ht="15.5">
      <c r="A61" s="4536" t="s">
        <v>2044</v>
      </c>
      <c r="B61" s="4544"/>
      <c r="C61" s="4542"/>
      <c r="D61" s="4534"/>
      <c r="E61" s="5157"/>
    </row>
    <row r="62" spans="1:6" ht="56.25" customHeight="1">
      <c r="A62" s="5176" t="s">
        <v>2357</v>
      </c>
      <c r="B62" s="4541"/>
      <c r="C62" s="5144">
        <v>0</v>
      </c>
      <c r="D62" s="5010">
        <v>0</v>
      </c>
      <c r="E62" s="5157"/>
    </row>
    <row r="63" spans="1:6">
      <c r="A63" s="5145"/>
      <c r="B63" s="4550"/>
      <c r="C63" s="5146"/>
      <c r="D63" s="5147"/>
      <c r="E63" s="5157"/>
    </row>
    <row r="64" spans="1:6" ht="16" thickBot="1">
      <c r="A64" s="4547" t="s">
        <v>2045</v>
      </c>
      <c r="B64" s="4548"/>
      <c r="C64" s="4549">
        <f>C51+C62</f>
        <v>0</v>
      </c>
      <c r="D64" s="5011">
        <f>D51+D62</f>
        <v>0</v>
      </c>
      <c r="E64" s="5157"/>
    </row>
    <row r="65" spans="1:5" ht="15" thickTop="1">
      <c r="A65" s="5148"/>
      <c r="B65" s="5148"/>
      <c r="C65" s="5148"/>
      <c r="D65" s="5148"/>
      <c r="E65" s="5148"/>
    </row>
    <row r="66" spans="1:5" s="5148" customFormat="1">
      <c r="D66" s="407" t="str">
        <f>+ToC!E96</f>
        <v xml:space="preserve">GENERAL Annual Return </v>
      </c>
    </row>
    <row r="67" spans="1:5" s="5148" customFormat="1">
      <c r="D67" s="407" t="s">
        <v>1871</v>
      </c>
    </row>
    <row r="68" spans="1:5" hidden="1"/>
    <row r="69" spans="1:5" hidden="1"/>
    <row r="70" spans="1:5" hidden="1"/>
    <row r="71" spans="1:5" hidden="1"/>
    <row r="72" spans="1:5" hidden="1"/>
    <row r="73" spans="1:5" hidden="1"/>
    <row r="74" spans="1:5" hidden="1"/>
    <row r="75" spans="1:5" hidden="1"/>
  </sheetData>
  <sheetProtection password="C3AA" sheet="1" objects="1" scenarios="1"/>
  <mergeCells count="4">
    <mergeCell ref="A1:D1"/>
    <mergeCell ref="A9:D9"/>
    <mergeCell ref="A11:D11"/>
    <mergeCell ref="A58:D58"/>
  </mergeCells>
  <dataValidations count="8">
    <dataValidation type="custom" operator="greaterThanOrEqual" allowBlank="1" showInputMessage="1" showErrorMessage="1" errorTitle="Invalid Amount" error="Appropiation does not meet requirement in the current year." sqref="D62">
      <formula1>OR(AND(D62=0,D51&gt;=D24),AND(D62=0,D24&lt;0),AND(D62&gt;=D55,D62+D51&lt;=D24))</formula1>
    </dataValidation>
    <dataValidation type="list" allowBlank="1" showInputMessage="1" showErrorMessage="1" sqref="C40">
      <formula1>$G$28:$G$29</formula1>
    </dataValidation>
    <dataValidation type="custom" showInputMessage="1" showErrorMessage="1" error="Criteria in S44(5)(c) mot met." sqref="D48">
      <formula1>OR(D48=0,AND((D43+D46)&gt;=D26,D48&gt;=-(D24*0.2),D48&lt;=0))</formula1>
    </dataValidation>
    <dataValidation type="custom" showInputMessage="1" showErrorMessage="1" errorTitle="Cannot reduce Fund" error="Criteria in S44(5)(a) not met. Ensure values are entered in memorandum items above." sqref="D46">
      <formula1>OR(D46=0,AND(D34="Yes",D38="Yes",D46&lt;=0,D46&gt;-D43))</formula1>
    </dataValidation>
    <dataValidation type="custom" allowBlank="1" showInputMessage="1" showErrorMessage="1" errorTitle="Invalid Amount" error="Invalid amount for appropriation." sqref="C62">
      <formula1>OR(AND(C62=0,C40="Yes"),AND(C62=0,C51&gt;=C24,C40&lt;&gt;"Yes"),AND(C62=0,C24&lt;0,C40&lt;&gt;"Yes"),AND(C62&gt;=C55,C62+C51&lt;=C24,C40&lt;&gt;"Yes"))</formula1>
    </dataValidation>
    <dataValidation type="custom" showInputMessage="1" showErrorMessage="1" sqref="C48">
      <formula1>OR(C48=0,AND((C43+C46+C47)&gt;=C26,C48&gt;=-(C24*0.2),C48&lt;=0))</formula1>
    </dataValidation>
    <dataValidation type="custom" showInputMessage="1" showErrorMessage="1" errorTitle="Cannot reduce Fund" error="You can only do a full withdrawal providing the criteria in s44(5)(b)  are met." sqref="C47">
      <formula1>OR(C47=0,AND(C40="Yes",C47=-(C43+C46)))</formula1>
    </dataValidation>
    <dataValidation type="custom" showInputMessage="1" showErrorMessage="1" errorTitle="Cannot reduce Fund." error="Criteria in S44(5)(a) not met. Ensure values are entered in memorandum items above." sqref="C46">
      <formula1>OR(C46=0,AND(C34="Yes",C38="Yes",C46&lt;=0,C46&gt;-C43))</formula1>
    </dataValidation>
  </dataValidations>
  <hyperlinks>
    <hyperlink ref="A1:D1" location="ToC!A1" display="30.30"/>
  </hyperlinks>
  <pageMargins left="0.7" right="0.7" top="0.75" bottom="0.75" header="0.3" footer="0.3"/>
  <pageSetup paperSize="5" scale="73"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CC66FF"/>
  </sheetPr>
  <dimension ref="A1:D131"/>
  <sheetViews>
    <sheetView topLeftCell="A48" zoomScaleNormal="100" workbookViewId="0">
      <selection activeCell="D84" sqref="D84"/>
    </sheetView>
  </sheetViews>
  <sheetFormatPr defaultColWidth="0" defaultRowHeight="13" zeroHeight="1"/>
  <cols>
    <col min="1" max="1" width="81.69921875" style="394" customWidth="1"/>
    <col min="2" max="2" width="7" style="394" bestFit="1" customWidth="1"/>
    <col min="3" max="4" width="20.796875" style="394" customWidth="1"/>
    <col min="5" max="16384" width="9.296875" style="3910" hidden="1"/>
  </cols>
  <sheetData>
    <row r="1" spans="1:4">
      <c r="A1" s="5504" t="s">
        <v>112</v>
      </c>
      <c r="B1" s="5624"/>
      <c r="C1" s="5624"/>
      <c r="D1" s="5624"/>
    </row>
    <row r="2" spans="1:4" ht="14">
      <c r="A2" s="509"/>
      <c r="B2" s="509"/>
      <c r="C2" s="509"/>
      <c r="D2" s="4896" t="s">
        <v>2208</v>
      </c>
    </row>
    <row r="3" spans="1:4" ht="14">
      <c r="A3" s="1730" t="str">
        <f>+Cover!A14</f>
        <v>Select Name of Insurer/ Financial Holding Company</v>
      </c>
      <c r="B3" s="402"/>
      <c r="C3" s="402"/>
      <c r="D3" s="395"/>
    </row>
    <row r="4" spans="1:4" ht="14">
      <c r="A4" s="498" t="str">
        <f>+ToC!A3</f>
        <v>Insurer/Financial Holding Company</v>
      </c>
      <c r="B4" s="402"/>
      <c r="C4" s="395"/>
      <c r="D4" s="395"/>
    </row>
    <row r="5" spans="1:4" ht="14">
      <c r="A5" s="498"/>
      <c r="B5" s="402"/>
      <c r="C5" s="395"/>
      <c r="D5" s="576"/>
    </row>
    <row r="6" spans="1:4" ht="14">
      <c r="A6" s="504" t="str">
        <f>+ToC!A5</f>
        <v>General Insurers Annual Return</v>
      </c>
      <c r="B6" s="501"/>
      <c r="C6" s="501"/>
      <c r="D6" s="395"/>
    </row>
    <row r="7" spans="1:4" ht="14">
      <c r="A7" s="498" t="str">
        <f>+ToC!A6</f>
        <v>For Year Ended:</v>
      </c>
      <c r="B7" s="402"/>
      <c r="C7" s="402"/>
      <c r="D7" s="505">
        <f>+Cover!A22</f>
        <v>0</v>
      </c>
    </row>
    <row r="8" spans="1:4" ht="14">
      <c r="A8" s="498"/>
      <c r="B8" s="402"/>
      <c r="C8" s="402"/>
      <c r="D8" s="502"/>
    </row>
    <row r="9" spans="1:4" ht="14">
      <c r="A9" s="5503" t="s">
        <v>542</v>
      </c>
      <c r="B9" s="5590"/>
      <c r="C9" s="5590"/>
      <c r="D9" s="5590"/>
    </row>
    <row r="10" spans="1:4" ht="14">
      <c r="A10" s="405"/>
      <c r="B10" s="402"/>
      <c r="C10" s="402"/>
      <c r="D10" s="402"/>
    </row>
    <row r="11" spans="1:4" ht="14">
      <c r="A11" s="5632" t="s">
        <v>2209</v>
      </c>
      <c r="B11" s="5376"/>
      <c r="C11" s="5376"/>
      <c r="D11" s="5376"/>
    </row>
    <row r="12" spans="1:4" ht="13.5" thickBot="1">
      <c r="A12" s="774"/>
      <c r="B12" s="774"/>
      <c r="C12" s="774"/>
      <c r="D12" s="774"/>
    </row>
    <row r="13" spans="1:4" ht="13.5" thickTop="1">
      <c r="A13" s="3047" t="s">
        <v>1623</v>
      </c>
      <c r="B13" s="775"/>
      <c r="C13" s="779"/>
      <c r="D13" s="779"/>
    </row>
    <row r="14" spans="1:4" ht="12.5">
      <c r="A14" s="3048"/>
      <c r="B14" s="780"/>
      <c r="C14" s="779"/>
      <c r="D14" s="779"/>
    </row>
    <row r="15" spans="1:4">
      <c r="A15" s="3049" t="s">
        <v>1625</v>
      </c>
      <c r="B15" s="776" t="s">
        <v>10</v>
      </c>
      <c r="C15" s="777">
        <f>YEAR($D$7)</f>
        <v>1900</v>
      </c>
      <c r="D15" s="60">
        <f>C15-1</f>
        <v>1899</v>
      </c>
    </row>
    <row r="16" spans="1:4">
      <c r="A16" s="5170" t="s">
        <v>544</v>
      </c>
      <c r="B16" s="781"/>
      <c r="C16" s="54" t="s">
        <v>933</v>
      </c>
      <c r="D16" s="54" t="s">
        <v>933</v>
      </c>
    </row>
    <row r="17" spans="1:4">
      <c r="A17" s="5173" t="s">
        <v>2048</v>
      </c>
      <c r="B17" s="5021"/>
      <c r="C17" s="5022"/>
      <c r="D17" s="5023"/>
    </row>
    <row r="18" spans="1:4">
      <c r="A18" s="783" t="s">
        <v>2339</v>
      </c>
      <c r="B18" s="5024"/>
      <c r="C18" s="5025"/>
      <c r="D18" s="4412"/>
    </row>
    <row r="19" spans="1:4" ht="12.5">
      <c r="A19" s="220" t="s">
        <v>2282</v>
      </c>
      <c r="B19" s="5024"/>
      <c r="C19" s="4387">
        <f>+'30.10'!E36</f>
        <v>0</v>
      </c>
      <c r="D19" s="3836"/>
    </row>
    <row r="20" spans="1:4" ht="12.5">
      <c r="A20" s="220" t="s">
        <v>2283</v>
      </c>
      <c r="B20" s="5024"/>
      <c r="C20" s="4553">
        <f>+'30.10'!E40</f>
        <v>0</v>
      </c>
      <c r="D20" s="4491"/>
    </row>
    <row r="21" spans="1:4" ht="12.5">
      <c r="A21" s="220" t="s">
        <v>2284</v>
      </c>
      <c r="B21" s="5024"/>
      <c r="C21" s="4553">
        <f>+'30.10'!E41</f>
        <v>0</v>
      </c>
      <c r="D21" s="4491"/>
    </row>
    <row r="22" spans="1:4" ht="12.5">
      <c r="A22" s="220" t="s">
        <v>2285</v>
      </c>
      <c r="B22" s="5024"/>
      <c r="C22" s="4553">
        <f>+'30.10'!E42</f>
        <v>0</v>
      </c>
      <c r="D22" s="4491"/>
    </row>
    <row r="23" spans="1:4" ht="20.149999999999999" customHeight="1">
      <c r="A23" s="5026" t="s">
        <v>2327</v>
      </c>
      <c r="B23" s="5027"/>
      <c r="C23" s="5028">
        <f>SUM(C19:C22)</f>
        <v>0</v>
      </c>
      <c r="D23" s="5028">
        <f>SUM(D19:D22)</f>
        <v>0</v>
      </c>
    </row>
    <row r="24" spans="1:4">
      <c r="A24" s="5171" t="s">
        <v>1695</v>
      </c>
      <c r="B24" s="3284"/>
      <c r="C24" s="3282"/>
      <c r="D24" s="784"/>
    </row>
    <row r="25" spans="1:4">
      <c r="A25" s="3283" t="s">
        <v>2328</v>
      </c>
      <c r="B25" s="3284"/>
      <c r="C25" s="3282"/>
      <c r="D25" s="784"/>
    </row>
    <row r="26" spans="1:4" ht="12.5">
      <c r="A26" s="220" t="s">
        <v>2331</v>
      </c>
      <c r="B26" s="3284"/>
      <c r="C26" s="3304"/>
      <c r="D26" s="3305"/>
    </row>
    <row r="27" spans="1:4" ht="12.5">
      <c r="A27" s="220" t="s">
        <v>2332</v>
      </c>
      <c r="B27" s="3284"/>
      <c r="C27" s="3304"/>
      <c r="D27" s="3305"/>
    </row>
    <row r="28" spans="1:4" ht="12.5">
      <c r="A28" s="220" t="s">
        <v>2333</v>
      </c>
      <c r="B28" s="3284"/>
      <c r="C28" s="3304"/>
      <c r="D28" s="3305"/>
    </row>
    <row r="29" spans="1:4" ht="12.5">
      <c r="A29" s="220" t="s">
        <v>2334</v>
      </c>
      <c r="B29" s="3284"/>
      <c r="C29" s="3304"/>
      <c r="D29" s="3305"/>
    </row>
    <row r="30" spans="1:4" ht="20.149999999999999" customHeight="1">
      <c r="A30" s="5026" t="s">
        <v>1624</v>
      </c>
      <c r="B30" s="5029"/>
      <c r="C30" s="5030">
        <f>SUM(C26:C29)</f>
        <v>0</v>
      </c>
      <c r="D30" s="5030">
        <f>SUM(D26:D29)</f>
        <v>0</v>
      </c>
    </row>
    <row r="31" spans="1:4" ht="14">
      <c r="A31" s="3281"/>
      <c r="B31" s="3284"/>
      <c r="C31" s="3282"/>
      <c r="D31" s="784"/>
    </row>
    <row r="32" spans="1:4" ht="20.149999999999999" customHeight="1" thickBot="1">
      <c r="A32" s="5031" t="s">
        <v>2326</v>
      </c>
      <c r="B32" s="5032"/>
      <c r="C32" s="5033">
        <f>C23-C30</f>
        <v>0</v>
      </c>
      <c r="D32" s="5033">
        <f>D23-D30</f>
        <v>0</v>
      </c>
    </row>
    <row r="33" spans="1:4" ht="14.5" thickTop="1">
      <c r="A33" s="3281"/>
      <c r="B33" s="3284"/>
      <c r="C33" s="3282"/>
      <c r="D33" s="784"/>
    </row>
    <row r="34" spans="1:4">
      <c r="A34" s="785" t="s">
        <v>2338</v>
      </c>
      <c r="B34" s="3284"/>
      <c r="C34" s="3282"/>
      <c r="D34" s="784"/>
    </row>
    <row r="35" spans="1:4">
      <c r="A35" s="830"/>
      <c r="B35" s="3284"/>
      <c r="C35" s="3282"/>
      <c r="D35" s="784"/>
    </row>
    <row r="36" spans="1:4" thickBot="1">
      <c r="A36" s="786" t="s">
        <v>2329</v>
      </c>
      <c r="B36" s="5024"/>
      <c r="C36" s="5034">
        <f>C32*0.7</f>
        <v>0</v>
      </c>
      <c r="D36" s="5034">
        <f>D32*0.7</f>
        <v>0</v>
      </c>
    </row>
    <row r="37" spans="1:4" thickTop="1">
      <c r="A37" s="786"/>
      <c r="B37" s="5024"/>
      <c r="C37" s="3285"/>
      <c r="D37" s="5035"/>
    </row>
    <row r="38" spans="1:4" ht="12.5">
      <c r="A38" s="5172" t="s">
        <v>2330</v>
      </c>
      <c r="B38" s="5036"/>
      <c r="C38" s="5037">
        <f>+C32*0.1</f>
        <v>0</v>
      </c>
      <c r="D38" s="5037">
        <f>+D32*0.1</f>
        <v>0</v>
      </c>
    </row>
    <row r="39" spans="1:4" ht="14.5" thickBot="1">
      <c r="A39" s="5038"/>
      <c r="B39" s="3298"/>
      <c r="C39" s="5018"/>
      <c r="D39" s="5019"/>
    </row>
    <row r="40" spans="1:4" ht="14.5" thickTop="1">
      <c r="A40" s="5012"/>
      <c r="B40" s="5013"/>
      <c r="C40" s="5014"/>
      <c r="D40" s="5015"/>
    </row>
    <row r="41" spans="1:4">
      <c r="A41" s="785" t="s">
        <v>2340</v>
      </c>
      <c r="B41" s="5039"/>
      <c r="C41" s="5040"/>
      <c r="D41" s="5041"/>
    </row>
    <row r="42" spans="1:4">
      <c r="A42" s="786" t="s">
        <v>2341</v>
      </c>
      <c r="B42" s="5016"/>
      <c r="C42" s="5042">
        <f>+'35.10'!D33</f>
        <v>0</v>
      </c>
      <c r="D42" s="5043"/>
    </row>
    <row r="43" spans="1:4">
      <c r="A43" s="786" t="s">
        <v>2342</v>
      </c>
      <c r="B43" s="5016"/>
      <c r="C43" s="5042">
        <f>+'35.10'!D43+'35.10'!D46</f>
        <v>0</v>
      </c>
      <c r="D43" s="3769"/>
    </row>
    <row r="44" spans="1:4">
      <c r="A44" s="786" t="s">
        <v>2343</v>
      </c>
      <c r="B44" s="5016"/>
      <c r="C44" s="5042">
        <f>+'35.10'!D51</f>
        <v>0</v>
      </c>
      <c r="D44" s="3769"/>
    </row>
    <row r="45" spans="1:4">
      <c r="A45" s="786" t="s">
        <v>2344</v>
      </c>
      <c r="B45" s="5016"/>
      <c r="C45" s="5042">
        <f>+'35.10'!D38</f>
        <v>0</v>
      </c>
      <c r="D45" s="3769"/>
    </row>
    <row r="46" spans="1:4">
      <c r="A46" s="786" t="s">
        <v>2345</v>
      </c>
      <c r="B46" s="5016"/>
      <c r="C46" s="4491"/>
      <c r="D46" s="3769"/>
    </row>
    <row r="47" spans="1:4">
      <c r="A47" s="2431"/>
      <c r="B47" s="5044"/>
      <c r="C47" s="5045"/>
      <c r="D47" s="2432"/>
    </row>
    <row r="48" spans="1:4" ht="13.5" thickBot="1">
      <c r="A48" s="5017" t="s">
        <v>1526</v>
      </c>
      <c r="B48" s="5046"/>
      <c r="C48" s="5020">
        <f>SUM(C42:C46)</f>
        <v>0</v>
      </c>
      <c r="D48" s="5020">
        <f>SUM(D42:D46)</f>
        <v>0</v>
      </c>
    </row>
    <row r="49" spans="1:4" ht="13.5" thickTop="1">
      <c r="A49" s="5047"/>
      <c r="B49" s="5048"/>
      <c r="C49" s="5049"/>
      <c r="D49" s="5050"/>
    </row>
    <row r="50" spans="1:4">
      <c r="A50" s="785" t="s">
        <v>2347</v>
      </c>
      <c r="B50" s="3284"/>
      <c r="C50" s="3282"/>
      <c r="D50" s="3286"/>
    </row>
    <row r="51" spans="1:4">
      <c r="A51" s="2406" t="s">
        <v>2335</v>
      </c>
      <c r="B51" s="5044"/>
      <c r="C51" s="4553">
        <f>+'30.10'!E32</f>
        <v>0</v>
      </c>
      <c r="D51" s="5051"/>
    </row>
    <row r="52" spans="1:4">
      <c r="A52" s="785" t="s">
        <v>1681</v>
      </c>
      <c r="B52" s="5044"/>
      <c r="C52" s="5040"/>
      <c r="D52" s="5052"/>
    </row>
    <row r="53" spans="1:4">
      <c r="A53" s="5175" t="s">
        <v>2337</v>
      </c>
      <c r="B53" s="5039"/>
      <c r="C53" s="5053">
        <f>-C48</f>
        <v>0</v>
      </c>
      <c r="D53" s="5054">
        <f>-D74</f>
        <v>0</v>
      </c>
    </row>
    <row r="54" spans="1:4" ht="14.25" customHeight="1">
      <c r="A54" s="5175" t="s">
        <v>2336</v>
      </c>
      <c r="B54" s="5044"/>
      <c r="C54" s="5055"/>
      <c r="D54" s="5056"/>
    </row>
    <row r="55" spans="1:4" ht="14.25" customHeight="1">
      <c r="A55" s="4117"/>
      <c r="B55" s="5044"/>
      <c r="C55" s="5057"/>
      <c r="D55" s="3234"/>
    </row>
    <row r="56" spans="1:4" ht="14.25" customHeight="1" thickBot="1">
      <c r="A56" s="3050" t="s">
        <v>1696</v>
      </c>
      <c r="B56" s="5046"/>
      <c r="C56" s="5058">
        <f>+C51+SUM(C53:C54)</f>
        <v>0</v>
      </c>
      <c r="D56" s="5058">
        <f>+D51+SUM(D53:D54)</f>
        <v>0</v>
      </c>
    </row>
    <row r="57" spans="1:4" ht="20.25" customHeight="1" thickTop="1">
      <c r="A57" s="5174" t="s">
        <v>2349</v>
      </c>
      <c r="B57" s="3284"/>
      <c r="C57" s="3291"/>
      <c r="D57" s="787"/>
    </row>
    <row r="58" spans="1:4" ht="12.5">
      <c r="A58" s="3303" t="s">
        <v>2325</v>
      </c>
      <c r="B58" s="5059"/>
      <c r="C58" s="4119">
        <f>+C56</f>
        <v>0</v>
      </c>
      <c r="D58" s="5060">
        <f>+D43</f>
        <v>0</v>
      </c>
    </row>
    <row r="59" spans="1:4" ht="14">
      <c r="A59" s="2636"/>
      <c r="B59" s="5059"/>
      <c r="C59" s="3287"/>
      <c r="D59" s="3300"/>
    </row>
    <row r="60" spans="1:4" ht="14">
      <c r="A60" s="3303" t="s">
        <v>2278</v>
      </c>
      <c r="B60" s="5059"/>
      <c r="C60" s="3306"/>
      <c r="D60" s="3306"/>
    </row>
    <row r="61" spans="1:4" ht="14">
      <c r="A61" s="3288"/>
      <c r="B61" s="3289"/>
      <c r="C61" s="3290"/>
      <c r="D61" s="5061"/>
    </row>
    <row r="62" spans="1:4" ht="13.5" thickBot="1">
      <c r="A62" s="3050" t="s">
        <v>2279</v>
      </c>
      <c r="B62" s="3298"/>
      <c r="C62" s="3299">
        <f>SUM(C58:C60)</f>
        <v>0</v>
      </c>
      <c r="D62" s="5062">
        <f>SUM(D53:D60)</f>
        <v>0</v>
      </c>
    </row>
    <row r="63" spans="1:4" ht="15" thickTop="1" thickBot="1">
      <c r="A63" s="5063"/>
      <c r="B63" s="5064"/>
      <c r="C63" s="5065"/>
      <c r="D63" s="5066"/>
    </row>
    <row r="64" spans="1:4" ht="14">
      <c r="A64" s="830" t="s">
        <v>2350</v>
      </c>
      <c r="B64" s="5067"/>
      <c r="C64" s="5068"/>
      <c r="D64" s="5069"/>
    </row>
    <row r="65" spans="1:4" ht="20.149999999999999" customHeight="1">
      <c r="A65" s="3292" t="s">
        <v>2346</v>
      </c>
      <c r="B65" s="5067"/>
      <c r="C65" s="5070"/>
      <c r="D65" s="5071"/>
    </row>
    <row r="66" spans="1:4" ht="14">
      <c r="A66" s="3293"/>
      <c r="B66" s="5067"/>
      <c r="C66" s="5070"/>
      <c r="D66" s="5071"/>
    </row>
    <row r="67" spans="1:4" ht="14">
      <c r="A67" s="3293" t="s">
        <v>2280</v>
      </c>
      <c r="B67" s="5067"/>
      <c r="C67" s="5072"/>
      <c r="D67" s="5073"/>
    </row>
    <row r="68" spans="1:4" ht="14">
      <c r="A68" s="3293"/>
      <c r="B68" s="5067"/>
      <c r="C68" s="5072"/>
      <c r="D68" s="5073"/>
    </row>
    <row r="69" spans="1:4">
      <c r="A69" s="3293" t="s">
        <v>2281</v>
      </c>
      <c r="B69" s="5067"/>
      <c r="C69" s="5074">
        <f>+C62</f>
        <v>0</v>
      </c>
      <c r="D69" s="5074">
        <f>+D62</f>
        <v>0</v>
      </c>
    </row>
    <row r="70" spans="1:4">
      <c r="A70" s="3293"/>
      <c r="B70" s="5067"/>
      <c r="C70" s="5074"/>
      <c r="D70" s="4120"/>
    </row>
    <row r="71" spans="1:4">
      <c r="A71" s="3294" t="s">
        <v>2286</v>
      </c>
      <c r="B71" s="5067"/>
      <c r="C71" s="5075">
        <f>-C36</f>
        <v>0</v>
      </c>
      <c r="D71" s="5075">
        <f>+D38</f>
        <v>0</v>
      </c>
    </row>
    <row r="72" spans="1:4" ht="14">
      <c r="A72" s="3295"/>
      <c r="B72" s="5067"/>
      <c r="C72" s="3296"/>
      <c r="D72" s="3297"/>
    </row>
    <row r="73" spans="1:4" ht="13.5" thickBot="1">
      <c r="A73" s="3050" t="str">
        <f>IF(C73&gt;0,"Requirement Met at Current Year End","Does not meet Requirement")</f>
        <v>Does not meet Requirement</v>
      </c>
      <c r="B73" s="3298"/>
      <c r="C73" s="3299">
        <f>C69-C71</f>
        <v>0</v>
      </c>
      <c r="D73" s="3299">
        <f>D69-D71</f>
        <v>0</v>
      </c>
    </row>
    <row r="74" spans="1:4" ht="13.5" thickTop="1">
      <c r="A74" s="4118" t="s">
        <v>1622</v>
      </c>
      <c r="B74" s="3046"/>
      <c r="C74" s="3044"/>
      <c r="D74" s="3041"/>
    </row>
    <row r="75" spans="1:4">
      <c r="A75" s="3292" t="s">
        <v>2348</v>
      </c>
      <c r="B75" s="5044"/>
      <c r="C75" s="5076"/>
      <c r="D75" s="3041"/>
    </row>
    <row r="76" spans="1:4">
      <c r="A76" s="874"/>
      <c r="B76" s="5044"/>
      <c r="C76" s="5076"/>
      <c r="D76" s="3041"/>
    </row>
    <row r="77" spans="1:4">
      <c r="A77" s="3292" t="s">
        <v>2287</v>
      </c>
      <c r="B77" s="4980"/>
      <c r="C77" s="5077"/>
      <c r="D77" s="3302"/>
    </row>
    <row r="78" spans="1:4">
      <c r="A78" s="1966"/>
      <c r="B78" s="5078"/>
      <c r="C78" s="4552"/>
      <c r="D78" s="3301"/>
    </row>
    <row r="79" spans="1:4">
      <c r="A79" s="3294" t="s">
        <v>2288</v>
      </c>
      <c r="B79" s="5078"/>
      <c r="C79" s="5079">
        <f>-C30</f>
        <v>0</v>
      </c>
      <c r="D79" s="5079">
        <f>-D30</f>
        <v>0</v>
      </c>
    </row>
    <row r="80" spans="1:4">
      <c r="A80" s="1966"/>
      <c r="B80" s="5078"/>
      <c r="C80" s="5080"/>
      <c r="D80" s="3249"/>
    </row>
    <row r="81" spans="1:4" ht="13.5" thickBot="1">
      <c r="A81" s="3050" t="str">
        <f>IF(C81&gt;=0,"Requirement Met at Current Year End","Does not meet Requirement")</f>
        <v>Requirement Met at Current Year End</v>
      </c>
      <c r="B81" s="5044"/>
      <c r="C81" s="5034">
        <f>C77+C79</f>
        <v>0</v>
      </c>
      <c r="D81" s="5034">
        <f>D77+D79</f>
        <v>0</v>
      </c>
    </row>
    <row r="82" spans="1:4" ht="14" thickTop="1" thickBot="1">
      <c r="A82" s="3051"/>
      <c r="B82" s="3045"/>
      <c r="C82" s="3042"/>
      <c r="D82" s="3043"/>
    </row>
    <row r="83" spans="1:4" ht="13.5" thickTop="1">
      <c r="A83" s="82" t="s">
        <v>1697</v>
      </c>
      <c r="B83" s="393"/>
      <c r="C83" s="393"/>
      <c r="D83" s="393"/>
    </row>
    <row r="84" spans="1:4">
      <c r="A84" s="4916"/>
      <c r="B84" s="790"/>
      <c r="C84" s="790"/>
      <c r="D84" s="790"/>
    </row>
    <row r="85" spans="1:4" ht="14">
      <c r="A85" s="393"/>
      <c r="B85" s="399"/>
      <c r="C85" s="399"/>
      <c r="D85" s="4113" t="str">
        <f>+ToC!E96</f>
        <v xml:space="preserve">GENERAL Annual Return </v>
      </c>
    </row>
    <row r="86" spans="1:4">
      <c r="A86" s="393"/>
      <c r="B86" s="393"/>
      <c r="C86" s="3307"/>
      <c r="D86" s="1094" t="s">
        <v>2370</v>
      </c>
    </row>
    <row r="87" spans="1:4" hidden="1"/>
    <row r="88" spans="1:4" hidden="1"/>
    <row r="89" spans="1:4" hidden="1"/>
    <row r="90" spans="1:4" hidden="1"/>
    <row r="91" spans="1:4" hidden="1"/>
    <row r="92" spans="1:4" hidden="1"/>
    <row r="93" spans="1:4" hidden="1"/>
    <row r="94" spans="1:4" hidden="1"/>
    <row r="95" spans="1:4" hidden="1"/>
    <row r="96" spans="1:4"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sheetData>
  <sheetProtection password="C3AA" sheet="1" objects="1" scenarios="1"/>
  <customSheetViews>
    <customSheetView guid="{54084986-DBD9-467D-BB87-84DFF604BE53}" topLeftCell="A4">
      <selection activeCell="D19" sqref="D19"/>
      <pageMargins left="0.7" right="0.7" top="0.75" bottom="0.75" header="0.3" footer="0.3"/>
      <pageSetup paperSize="5" scale="75" orientation="portrait" r:id="rId1"/>
    </customSheetView>
  </customSheetViews>
  <mergeCells count="3">
    <mergeCell ref="A9:D9"/>
    <mergeCell ref="A11:D11"/>
    <mergeCell ref="A1:D1"/>
  </mergeCells>
  <dataValidations count="2">
    <dataValidation type="decimal" operator="lessThanOrEqual" allowBlank="1" showInputMessage="1" showErrorMessage="1" errorTitle="Numbers Only" error="You can only enter numbers in these cells.To re input a number, press Cancel  or Retry and  delete, and then re enter a valid number_x000a_" sqref="C13:D14 C17:D18">
      <formula1>50000000000</formula1>
    </dataValidation>
    <dataValidation type="decimal" operator="lessThanOrEqual" allowBlank="1" showInputMessage="1" showErrorMessage="1" errorTitle="Numbers only" error="you can only enter whole numbers" sqref="D32:XFD32 D30:XFD30 D31 D19:D29 C81:D81 D33:D40 C19:C40 C57:D77 C48:D50">
      <formula1>50000000000</formula1>
    </dataValidation>
  </dataValidations>
  <hyperlinks>
    <hyperlink ref="A1:D1" location="ToC!A1" display="30.31"/>
  </hyperlinks>
  <printOptions horizontalCentered="1"/>
  <pageMargins left="0.7" right="0.7" top="0.75" bottom="0.75" header="0.3" footer="0.3"/>
  <pageSetup paperSize="5" scale="73"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CCFFFF"/>
  </sheetPr>
  <dimension ref="A1:O116"/>
  <sheetViews>
    <sheetView zoomScaleNormal="100" workbookViewId="0">
      <selection sqref="A1:G1"/>
    </sheetView>
  </sheetViews>
  <sheetFormatPr defaultColWidth="0" defaultRowHeight="13" zeroHeight="1"/>
  <cols>
    <col min="1" max="1" width="71.796875" customWidth="1"/>
    <col min="2" max="2" width="6.796875" customWidth="1"/>
    <col min="3" max="6" width="17.796875" customWidth="1"/>
    <col min="7" max="7" width="19.296875" customWidth="1"/>
    <col min="8" max="16384" width="10" hidden="1"/>
  </cols>
  <sheetData>
    <row r="1" spans="1:7" s="394" customFormat="1">
      <c r="A1" s="5504" t="s">
        <v>1158</v>
      </c>
      <c r="B1" s="5624"/>
      <c r="C1" s="5624"/>
      <c r="D1" s="5624"/>
      <c r="E1" s="5624"/>
      <c r="F1" s="5624"/>
      <c r="G1" s="5624"/>
    </row>
    <row r="2" spans="1:7" s="394" customFormat="1" ht="14">
      <c r="A2" s="622"/>
      <c r="B2" s="622"/>
      <c r="C2" s="622"/>
      <c r="D2" s="397"/>
      <c r="E2" s="397"/>
      <c r="F2" s="236" t="s">
        <v>876</v>
      </c>
      <c r="G2" s="393"/>
    </row>
    <row r="3" spans="1:7" s="394" customFormat="1" ht="14">
      <c r="A3" s="1730" t="str">
        <f>+Cover!A14</f>
        <v>Select Name of Insurer/ Financial Holding Company</v>
      </c>
      <c r="B3" s="402"/>
      <c r="C3" s="623"/>
      <c r="D3" s="397"/>
      <c r="E3" s="397"/>
      <c r="F3" s="236" t="s">
        <v>877</v>
      </c>
      <c r="G3" s="393"/>
    </row>
    <row r="4" spans="1:7" s="394" customFormat="1" ht="14">
      <c r="A4" s="797" t="str">
        <f>+ToC!A3</f>
        <v>Insurer/Financial Holding Company</v>
      </c>
      <c r="B4" s="402"/>
      <c r="C4" s="397"/>
      <c r="D4" s="397"/>
      <c r="E4" s="397"/>
      <c r="F4" s="397"/>
      <c r="G4" s="395"/>
    </row>
    <row r="5" spans="1:7" s="394" customFormat="1" ht="14">
      <c r="A5" s="624"/>
      <c r="B5" s="402"/>
      <c r="C5" s="625"/>
      <c r="D5" s="397"/>
      <c r="E5" s="397"/>
      <c r="F5" s="397"/>
      <c r="G5" s="397"/>
    </row>
    <row r="6" spans="1:7" s="394" customFormat="1" ht="14">
      <c r="A6" s="504" t="str">
        <f>+ToC!A5</f>
        <v>General Insurers Annual Return</v>
      </c>
      <c r="B6" s="178"/>
      <c r="C6" s="397"/>
      <c r="D6" s="397"/>
      <c r="E6" s="397"/>
      <c r="F6" s="395"/>
      <c r="G6" s="397"/>
    </row>
    <row r="7" spans="1:7" s="394" customFormat="1" ht="14">
      <c r="A7" s="624" t="str">
        <f>+ToC!A6</f>
        <v>For Year Ended:</v>
      </c>
      <c r="B7" s="402"/>
      <c r="C7" s="397"/>
      <c r="D7" s="397"/>
      <c r="E7" s="397"/>
      <c r="F7" s="626">
        <f>+Cover!A22</f>
        <v>0</v>
      </c>
      <c r="G7" s="397"/>
    </row>
    <row r="8" spans="1:7" s="394" customFormat="1" ht="14">
      <c r="A8" s="5430" t="s">
        <v>542</v>
      </c>
      <c r="B8" s="5430"/>
      <c r="C8" s="5430"/>
      <c r="D8" s="5451"/>
      <c r="E8" s="5451"/>
      <c r="F8" s="5451"/>
      <c r="G8" s="627"/>
    </row>
    <row r="9" spans="1:7" s="394" customFormat="1" ht="14.5" thickBot="1">
      <c r="A9" s="5637" t="s">
        <v>2211</v>
      </c>
      <c r="B9" s="5637"/>
      <c r="C9" s="5637"/>
      <c r="D9" s="5637"/>
      <c r="E9" s="5637"/>
      <c r="F9" s="5637"/>
      <c r="G9" s="5637"/>
    </row>
    <row r="10" spans="1:7" s="394" customFormat="1" ht="15" thickTop="1" thickBot="1">
      <c r="A10" s="5637"/>
      <c r="B10" s="5637"/>
      <c r="C10" s="5637"/>
      <c r="D10" s="5637"/>
      <c r="E10" s="5637"/>
      <c r="F10" s="5637"/>
      <c r="G10" s="5637"/>
    </row>
    <row r="11" spans="1:7" s="394" customFormat="1" ht="43" thickTop="1" thickBot="1">
      <c r="A11" s="1933" t="s">
        <v>112</v>
      </c>
      <c r="B11" s="1934"/>
      <c r="C11" s="5633" t="s">
        <v>512</v>
      </c>
      <c r="D11" s="5634"/>
      <c r="E11" s="540" t="s">
        <v>513</v>
      </c>
      <c r="F11" s="5635" t="s">
        <v>514</v>
      </c>
      <c r="G11" s="5636"/>
    </row>
    <row r="12" spans="1:7" s="394" customFormat="1" ht="28.5" thickTop="1">
      <c r="A12" s="1935" t="s">
        <v>395</v>
      </c>
      <c r="B12" s="1886" t="s">
        <v>10</v>
      </c>
      <c r="C12" s="629" t="str">
        <f>"Vested in Trust "&amp;YEAR($F$7)</f>
        <v>Vested in Trust 1900</v>
      </c>
      <c r="D12" s="629" t="str">
        <f>"Total "&amp;YEAR($F$7)</f>
        <v>Total 1900</v>
      </c>
      <c r="E12" s="629" t="str">
        <f>"Total "&amp;YEAR($F$7)</f>
        <v>Total 1900</v>
      </c>
      <c r="F12" s="2620">
        <f>YEAR($F$7)</f>
        <v>1900</v>
      </c>
      <c r="G12" s="1936">
        <f>F12-1</f>
        <v>1899</v>
      </c>
    </row>
    <row r="13" spans="1:7" s="394" customFormat="1" ht="14">
      <c r="A13" s="1937"/>
      <c r="B13" s="1890"/>
      <c r="C13" s="1938" t="s">
        <v>1045</v>
      </c>
      <c r="D13" s="1938" t="s">
        <v>1045</v>
      </c>
      <c r="E13" s="1938" t="s">
        <v>1045</v>
      </c>
      <c r="F13" s="1938" t="s">
        <v>1045</v>
      </c>
      <c r="G13" s="1939" t="s">
        <v>1045</v>
      </c>
    </row>
    <row r="14" spans="1:7" s="394" customFormat="1" ht="14">
      <c r="A14" s="1891" t="s">
        <v>1236</v>
      </c>
      <c r="B14" s="1895"/>
      <c r="C14" s="1888"/>
      <c r="D14" s="1887"/>
      <c r="E14" s="1889"/>
      <c r="F14" s="1887"/>
      <c r="G14" s="1940"/>
    </row>
    <row r="15" spans="1:7" s="394" customFormat="1" ht="14.5" thickBot="1">
      <c r="A15" s="1894" t="s">
        <v>2078</v>
      </c>
      <c r="B15" s="1973"/>
      <c r="C15" s="4388"/>
      <c r="D15" s="3009"/>
      <c r="E15" s="3597">
        <f>'35.12'!Q12</f>
        <v>0</v>
      </c>
      <c r="F15" s="3058">
        <f>SUM(D15:E15)</f>
        <v>0</v>
      </c>
      <c r="G15" s="3057"/>
    </row>
    <row r="16" spans="1:7" s="394" customFormat="1" ht="15" customHeight="1">
      <c r="A16" s="1941"/>
      <c r="B16" s="1896"/>
      <c r="C16" s="2985"/>
      <c r="D16" s="2986"/>
      <c r="E16" s="2986"/>
      <c r="F16" s="3059"/>
      <c r="G16" s="2987"/>
    </row>
    <row r="17" spans="1:7" s="394" customFormat="1" ht="14.5" thickBot="1">
      <c r="A17" s="1894" t="s">
        <v>2077</v>
      </c>
      <c r="B17" s="1897"/>
      <c r="C17" s="2984">
        <f>SUM(C18:C22)</f>
        <v>0</v>
      </c>
      <c r="D17" s="2984">
        <f>SUM(D18:D22)</f>
        <v>0</v>
      </c>
      <c r="E17" s="2984">
        <f>SUM(E18:E22)</f>
        <v>0</v>
      </c>
      <c r="F17" s="3058">
        <f>SUM(F18:F22)</f>
        <v>0</v>
      </c>
      <c r="G17" s="2988">
        <f>SUM(G18:G22)</f>
        <v>0</v>
      </c>
    </row>
    <row r="18" spans="1:7" s="394" customFormat="1" ht="14">
      <c r="A18" s="4126" t="s">
        <v>1274</v>
      </c>
      <c r="B18" s="1898"/>
      <c r="C18" s="3052"/>
      <c r="D18" s="2989"/>
      <c r="E18" s="2364">
        <f>+'35.12'!Q15</f>
        <v>0</v>
      </c>
      <c r="F18" s="3060">
        <f>SUM(D18:E18)</f>
        <v>0</v>
      </c>
      <c r="G18" s="3769"/>
    </row>
    <row r="19" spans="1:7" s="394" customFormat="1" ht="14">
      <c r="A19" s="1962" t="s">
        <v>2079</v>
      </c>
      <c r="B19" s="1899"/>
      <c r="C19" s="3053"/>
      <c r="D19" s="320"/>
      <c r="E19" s="2364">
        <f>+'35.12'!Q16</f>
        <v>0</v>
      </c>
      <c r="F19" s="3061">
        <f t="shared" ref="F19:F22" si="0">SUM(D19:E19)</f>
        <v>0</v>
      </c>
      <c r="G19" s="3769"/>
    </row>
    <row r="20" spans="1:7" s="394" customFormat="1" ht="14">
      <c r="A20" s="1962" t="s">
        <v>2080</v>
      </c>
      <c r="B20" s="1899"/>
      <c r="C20" s="2559"/>
      <c r="D20" s="320"/>
      <c r="E20" s="2364">
        <f>+'35.12'!Q17</f>
        <v>0</v>
      </c>
      <c r="F20" s="3061">
        <f t="shared" si="0"/>
        <v>0</v>
      </c>
      <c r="G20" s="3769"/>
    </row>
    <row r="21" spans="1:7" s="394" customFormat="1" ht="14">
      <c r="A21" s="1963" t="s">
        <v>2081</v>
      </c>
      <c r="B21" s="1899"/>
      <c r="C21" s="2559"/>
      <c r="D21" s="1989"/>
      <c r="E21" s="2364">
        <f>+'35.12'!Q18</f>
        <v>0</v>
      </c>
      <c r="F21" s="3061">
        <f t="shared" ref="F21" si="1">SUM(D21:E21)</f>
        <v>0</v>
      </c>
      <c r="G21" s="3769"/>
    </row>
    <row r="22" spans="1:7" s="394" customFormat="1" ht="14">
      <c r="A22" s="1963" t="s">
        <v>2083</v>
      </c>
      <c r="B22" s="1899"/>
      <c r="C22" s="2559"/>
      <c r="D22" s="1989"/>
      <c r="E22" s="2364">
        <f>+'35.12'!Q19</f>
        <v>0</v>
      </c>
      <c r="F22" s="3061">
        <f t="shared" si="0"/>
        <v>0</v>
      </c>
      <c r="G22" s="3769"/>
    </row>
    <row r="23" spans="1:7" s="394" customFormat="1" ht="14.5" thickBot="1">
      <c r="A23" s="4131" t="s">
        <v>2082</v>
      </c>
      <c r="B23" s="3598"/>
      <c r="C23" s="3599"/>
      <c r="D23" s="3600"/>
      <c r="E23" s="3643">
        <f>+'35.12'!Q20</f>
        <v>0</v>
      </c>
      <c r="F23" s="3601">
        <f>SUM(D23:E23)</f>
        <v>0</v>
      </c>
      <c r="G23" s="3809"/>
    </row>
    <row r="24" spans="1:7" s="394" customFormat="1" ht="14">
      <c r="A24" s="1945" t="s">
        <v>404</v>
      </c>
      <c r="B24" s="1899"/>
      <c r="C24" s="2990"/>
      <c r="D24" s="2990"/>
      <c r="E24" s="2990"/>
      <c r="F24" s="2990"/>
      <c r="G24" s="3810"/>
    </row>
    <row r="25" spans="1:7" s="394" customFormat="1" ht="14">
      <c r="A25" s="1974" t="s">
        <v>1238</v>
      </c>
      <c r="B25" s="1899"/>
      <c r="C25" s="2991"/>
      <c r="D25" s="2991"/>
      <c r="E25" s="2991"/>
      <c r="F25" s="2991"/>
      <c r="G25" s="3811"/>
    </row>
    <row r="26" spans="1:7" s="394" customFormat="1" ht="14">
      <c r="A26" s="1962" t="s">
        <v>1239</v>
      </c>
      <c r="B26" s="1899"/>
      <c r="C26" s="2559"/>
      <c r="D26" s="320"/>
      <c r="E26" s="2364">
        <f>+'35.12'!Q23</f>
        <v>0</v>
      </c>
      <c r="F26" s="1986">
        <f t="shared" ref="F26:F34" si="2">SUM(D26:E26)</f>
        <v>0</v>
      </c>
      <c r="G26" s="3812"/>
    </row>
    <row r="27" spans="1:7" s="394" customFormat="1" ht="14">
      <c r="A27" s="1962" t="s">
        <v>1970</v>
      </c>
      <c r="B27" s="1899"/>
      <c r="C27" s="2559"/>
      <c r="D27" s="2992"/>
      <c r="E27" s="2364">
        <f>+'35.12'!Q24</f>
        <v>0</v>
      </c>
      <c r="F27" s="1986">
        <f t="shared" si="2"/>
        <v>0</v>
      </c>
      <c r="G27" s="3812"/>
    </row>
    <row r="28" spans="1:7" s="394" customFormat="1" ht="14">
      <c r="A28" s="1962" t="s">
        <v>1240</v>
      </c>
      <c r="B28" s="1899"/>
      <c r="C28" s="2559"/>
      <c r="D28" s="1989"/>
      <c r="E28" s="2364">
        <f>+'35.12'!Q25</f>
        <v>0</v>
      </c>
      <c r="F28" s="1986">
        <f t="shared" si="2"/>
        <v>0</v>
      </c>
      <c r="G28" s="3812"/>
    </row>
    <row r="29" spans="1:7" s="394" customFormat="1" ht="14">
      <c r="A29" s="4123" t="s">
        <v>1241</v>
      </c>
      <c r="B29" s="1907"/>
      <c r="C29" s="2561"/>
      <c r="D29" s="2993"/>
      <c r="E29" s="2364">
        <f>+'35.12'!Q26</f>
        <v>0</v>
      </c>
      <c r="F29" s="1986">
        <f t="shared" si="2"/>
        <v>0</v>
      </c>
      <c r="G29" s="3812"/>
    </row>
    <row r="30" spans="1:7" s="394" customFormat="1" ht="14">
      <c r="A30" s="4123" t="s">
        <v>2059</v>
      </c>
      <c r="B30" s="1907"/>
      <c r="C30" s="2561"/>
      <c r="D30" s="2993"/>
      <c r="E30" s="2364">
        <f>+'35.12'!Q27</f>
        <v>0</v>
      </c>
      <c r="F30" s="1986">
        <f t="shared" si="2"/>
        <v>0</v>
      </c>
      <c r="G30" s="3812"/>
    </row>
    <row r="31" spans="1:7" s="394" customFormat="1" ht="14">
      <c r="A31" s="4123" t="s">
        <v>2060</v>
      </c>
      <c r="B31" s="4589"/>
      <c r="C31" s="4590"/>
      <c r="D31" s="4591"/>
      <c r="E31" s="2364">
        <f>+'35.12'!Q28</f>
        <v>0</v>
      </c>
      <c r="F31" s="1986">
        <f>SUM(D31:E31)</f>
        <v>0</v>
      </c>
      <c r="G31" s="3812"/>
    </row>
    <row r="32" spans="1:7" s="394" customFormat="1" ht="14">
      <c r="A32" s="4592" t="s">
        <v>2061</v>
      </c>
      <c r="B32" s="1638"/>
      <c r="C32" s="3055"/>
      <c r="D32" s="2994"/>
      <c r="E32" s="2364">
        <f>+'35.12'!Q29</f>
        <v>0</v>
      </c>
      <c r="F32" s="1986">
        <f t="shared" si="2"/>
        <v>0</v>
      </c>
      <c r="G32" s="3812"/>
    </row>
    <row r="33" spans="1:7" s="394" customFormat="1" ht="14">
      <c r="A33" s="1962" t="s">
        <v>2062</v>
      </c>
      <c r="B33" s="4601"/>
      <c r="C33" s="4602"/>
      <c r="D33" s="4603"/>
      <c r="E33" s="4553">
        <f>+'35.12'!Q30</f>
        <v>0</v>
      </c>
      <c r="F33" s="4598">
        <f t="shared" ref="F33" si="3">SUM(D33:E33)</f>
        <v>0</v>
      </c>
      <c r="G33" s="3812"/>
    </row>
    <row r="34" spans="1:7" s="394" customFormat="1" ht="14">
      <c r="A34" s="4130" t="s">
        <v>2063</v>
      </c>
      <c r="B34" s="4595"/>
      <c r="C34" s="4596"/>
      <c r="D34" s="4597"/>
      <c r="E34" s="4599">
        <f>+'35.12'!Q31</f>
        <v>0</v>
      </c>
      <c r="F34" s="3671">
        <f t="shared" si="2"/>
        <v>0</v>
      </c>
      <c r="G34" s="4600"/>
    </row>
    <row r="35" spans="1:7" s="394" customFormat="1" ht="14.5">
      <c r="A35" s="1948" t="s">
        <v>519</v>
      </c>
      <c r="B35" s="1908"/>
      <c r="C35" s="1822">
        <f>SUM(C26:C34)</f>
        <v>0</v>
      </c>
      <c r="D35" s="1822">
        <f>SUM(D26:D34)</f>
        <v>0</v>
      </c>
      <c r="E35" s="1822">
        <f>SUM(E26:E34)</f>
        <v>0</v>
      </c>
      <c r="F35" s="1822">
        <f>SUM(F26:F34)</f>
        <v>0</v>
      </c>
      <c r="G35" s="3813">
        <f>SUM(G26:G34)</f>
        <v>0</v>
      </c>
    </row>
    <row r="36" spans="1:7" s="394" customFormat="1" ht="15" customHeight="1">
      <c r="A36" s="1975" t="s">
        <v>1242</v>
      </c>
      <c r="B36" s="1916"/>
      <c r="C36" s="1878"/>
      <c r="D36" s="1878"/>
      <c r="E36" s="1878"/>
      <c r="F36" s="1878"/>
      <c r="G36" s="3814"/>
    </row>
    <row r="37" spans="1:7" s="394" customFormat="1" ht="15" customHeight="1">
      <c r="A37" s="4126" t="s">
        <v>2086</v>
      </c>
      <c r="B37" s="1911"/>
      <c r="C37" s="3053"/>
      <c r="D37" s="3770"/>
      <c r="E37" s="2364">
        <f>+'35.12'!Q34</f>
        <v>0</v>
      </c>
      <c r="F37" s="1986">
        <f>SUM(D37:E37)</f>
        <v>0</v>
      </c>
      <c r="G37" s="3769"/>
    </row>
    <row r="38" spans="1:7" s="394" customFormat="1" ht="15" customHeight="1">
      <c r="A38" s="1962" t="s">
        <v>1244</v>
      </c>
      <c r="B38" s="1899"/>
      <c r="C38" s="2559"/>
      <c r="D38" s="3247"/>
      <c r="E38" s="2364">
        <f>+'35.12'!Q35</f>
        <v>0</v>
      </c>
      <c r="F38" s="1986">
        <f>SUM(D38:E38)</f>
        <v>0</v>
      </c>
      <c r="G38" s="3769"/>
    </row>
    <row r="39" spans="1:7" s="394" customFormat="1" ht="15" customHeight="1">
      <c r="A39" s="4129" t="s">
        <v>1250</v>
      </c>
      <c r="B39" s="1932"/>
      <c r="C39" s="3056"/>
      <c r="D39" s="1850"/>
      <c r="E39" s="2364">
        <f>+'35.12'!Q36</f>
        <v>0</v>
      </c>
      <c r="F39" s="1990">
        <f>SUM(D39:E39)</f>
        <v>0</v>
      </c>
      <c r="G39" s="3769"/>
    </row>
    <row r="40" spans="1:7" s="394" customFormat="1" ht="15" customHeight="1">
      <c r="A40" s="1948" t="s">
        <v>1237</v>
      </c>
      <c r="B40" s="1910"/>
      <c r="C40" s="1819">
        <f>SUM(C37:C39)</f>
        <v>0</v>
      </c>
      <c r="D40" s="1819">
        <f>SUM(D37:D39)</f>
        <v>0</v>
      </c>
      <c r="E40" s="1819">
        <f>SUM(E37:E39)</f>
        <v>0</v>
      </c>
      <c r="F40" s="1819">
        <f>SUM(F37:F39)</f>
        <v>0</v>
      </c>
      <c r="G40" s="3815">
        <f>SUM(G37:G39)</f>
        <v>0</v>
      </c>
    </row>
    <row r="41" spans="1:7" s="394" customFormat="1" ht="15" customHeight="1">
      <c r="A41" s="1976" t="s">
        <v>1243</v>
      </c>
      <c r="B41" s="1892"/>
      <c r="C41" s="2361"/>
      <c r="D41" s="2361"/>
      <c r="E41" s="2361"/>
      <c r="F41" s="2361"/>
      <c r="G41" s="1039"/>
    </row>
    <row r="42" spans="1:7" s="394" customFormat="1" ht="14">
      <c r="A42" s="1951" t="s">
        <v>1245</v>
      </c>
      <c r="B42" s="1899"/>
      <c r="C42" s="2559"/>
      <c r="D42" s="2559"/>
      <c r="E42" s="2364">
        <f>+'35.12'!Q39</f>
        <v>0</v>
      </c>
      <c r="F42" s="3061">
        <f t="shared" ref="F42:F47" si="4">SUM(D42:E42)</f>
        <v>0</v>
      </c>
      <c r="G42" s="3816"/>
    </row>
    <row r="43" spans="1:7" s="394" customFormat="1" ht="14">
      <c r="A43" s="1951" t="s">
        <v>1838</v>
      </c>
      <c r="B43" s="1899"/>
      <c r="C43" s="2559"/>
      <c r="D43" s="320"/>
      <c r="E43" s="2364">
        <f>+'35.12'!Q40</f>
        <v>0</v>
      </c>
      <c r="F43" s="3061">
        <f t="shared" si="4"/>
        <v>0</v>
      </c>
      <c r="G43" s="3816"/>
    </row>
    <row r="44" spans="1:7" s="394" customFormat="1" ht="14">
      <c r="A44" s="1951" t="s">
        <v>1253</v>
      </c>
      <c r="B44" s="1899"/>
      <c r="C44" s="2559"/>
      <c r="D44" s="2559"/>
      <c r="E44" s="2364">
        <f>+'35.12'!Q41</f>
        <v>0</v>
      </c>
      <c r="F44" s="3061">
        <f t="shared" si="4"/>
        <v>0</v>
      </c>
      <c r="G44" s="3816"/>
    </row>
    <row r="45" spans="1:7" s="394" customFormat="1" ht="14">
      <c r="A45" s="1951" t="s">
        <v>1252</v>
      </c>
      <c r="B45" s="1899"/>
      <c r="C45" s="2559"/>
      <c r="D45" s="2559"/>
      <c r="E45" s="2364">
        <f>+'35.12'!Q42</f>
        <v>0</v>
      </c>
      <c r="F45" s="3061">
        <f t="shared" si="4"/>
        <v>0</v>
      </c>
      <c r="G45" s="3816"/>
    </row>
    <row r="46" spans="1:7" s="394" customFormat="1" ht="14">
      <c r="A46" s="1951" t="s">
        <v>1839</v>
      </c>
      <c r="B46" s="1899"/>
      <c r="C46" s="2559"/>
      <c r="D46" s="2559"/>
      <c r="E46" s="2364">
        <f>+'35.12'!Q43</f>
        <v>0</v>
      </c>
      <c r="F46" s="3061">
        <f t="shared" si="4"/>
        <v>0</v>
      </c>
      <c r="G46" s="3816"/>
    </row>
    <row r="47" spans="1:7" s="394" customFormat="1" ht="14">
      <c r="A47" s="1951" t="s">
        <v>1251</v>
      </c>
      <c r="B47" s="1900"/>
      <c r="C47" s="3056"/>
      <c r="D47" s="3056"/>
      <c r="E47" s="2364">
        <f>+'35.12'!Q44</f>
        <v>0</v>
      </c>
      <c r="F47" s="3061">
        <f t="shared" si="4"/>
        <v>0</v>
      </c>
      <c r="G47" s="3816"/>
    </row>
    <row r="48" spans="1:7" s="394" customFormat="1" ht="14.5">
      <c r="A48" s="1948" t="s">
        <v>1275</v>
      </c>
      <c r="B48" s="1910"/>
      <c r="C48" s="3062">
        <f>SUM(C42:C47)</f>
        <v>0</v>
      </c>
      <c r="D48" s="3062">
        <f>SUM(D42:D47)</f>
        <v>0</v>
      </c>
      <c r="E48" s="3062">
        <f>SUM(E42:E47)</f>
        <v>0</v>
      </c>
      <c r="F48" s="3062">
        <f>SUM(F42:F47)</f>
        <v>0</v>
      </c>
      <c r="G48" s="3817">
        <f>SUM(G42:G47)</f>
        <v>0</v>
      </c>
    </row>
    <row r="49" spans="1:7" s="394" customFormat="1" ht="14">
      <c r="A49" s="1977" t="s">
        <v>1248</v>
      </c>
      <c r="B49" s="1892"/>
      <c r="C49" s="2361"/>
      <c r="D49" s="2361"/>
      <c r="E49" s="2361"/>
      <c r="F49" s="2361"/>
      <c r="G49" s="3818"/>
    </row>
    <row r="50" spans="1:7" s="394" customFormat="1" ht="14">
      <c r="A50" s="4125" t="s">
        <v>1776</v>
      </c>
      <c r="B50" s="1918"/>
      <c r="C50" s="3065"/>
      <c r="D50" s="2559"/>
      <c r="E50" s="2364">
        <f>+'35.12'!Q47</f>
        <v>0</v>
      </c>
      <c r="F50" s="3061">
        <f>SUM(D50:E50)</f>
        <v>0</v>
      </c>
      <c r="G50" s="3816"/>
    </row>
    <row r="51" spans="1:7" s="394" customFormat="1" ht="14">
      <c r="A51" s="1953" t="s">
        <v>1840</v>
      </c>
      <c r="B51" s="1911"/>
      <c r="C51" s="3053"/>
      <c r="D51" s="3053"/>
      <c r="E51" s="2364">
        <f>+'35.12'!Q48</f>
        <v>0</v>
      </c>
      <c r="F51" s="3061">
        <f>SUM(D51:E51)</f>
        <v>0</v>
      </c>
      <c r="G51" s="3816"/>
    </row>
    <row r="52" spans="1:7" s="394" customFormat="1" ht="15" customHeight="1">
      <c r="A52" s="1953" t="s">
        <v>1254</v>
      </c>
      <c r="B52" s="1900"/>
      <c r="C52" s="3054"/>
      <c r="D52" s="3054"/>
      <c r="E52" s="2364">
        <f>+'35.12'!Q49</f>
        <v>0</v>
      </c>
      <c r="F52" s="3061">
        <f>SUM(D52:E52)</f>
        <v>0</v>
      </c>
      <c r="G52" s="3816"/>
    </row>
    <row r="53" spans="1:7" s="394" customFormat="1" ht="15" customHeight="1">
      <c r="A53" s="4121" t="s">
        <v>1256</v>
      </c>
      <c r="B53" s="1909"/>
      <c r="C53" s="3063"/>
      <c r="D53" s="3063"/>
      <c r="E53" s="2364">
        <f>+'35.12'!Q50</f>
        <v>0</v>
      </c>
      <c r="F53" s="3061">
        <f>SUM(D53:E53)</f>
        <v>0</v>
      </c>
      <c r="G53" s="3816"/>
    </row>
    <row r="54" spans="1:7" s="394" customFormat="1" ht="14">
      <c r="A54" s="4122" t="s">
        <v>2066</v>
      </c>
      <c r="B54" s="1911"/>
      <c r="C54" s="3053"/>
      <c r="D54" s="3053"/>
      <c r="E54" s="2364">
        <f>+'35.12'!Q51</f>
        <v>0</v>
      </c>
      <c r="F54" s="3061">
        <f>SUM(D54:E54)</f>
        <v>0</v>
      </c>
      <c r="G54" s="3816"/>
    </row>
    <row r="55" spans="1:7" s="394" customFormat="1" ht="14.5">
      <c r="A55" s="1948" t="s">
        <v>1276</v>
      </c>
      <c r="B55" s="1912"/>
      <c r="C55" s="3062">
        <f>SUM(C50:C54)</f>
        <v>0</v>
      </c>
      <c r="D55" s="3062">
        <f>SUM(D50:D54)</f>
        <v>0</v>
      </c>
      <c r="E55" s="3062">
        <f>SUM(E50:E54)</f>
        <v>0</v>
      </c>
      <c r="F55" s="3062">
        <f>SUM(F50:F54)</f>
        <v>0</v>
      </c>
      <c r="G55" s="3817">
        <f>SUM(G50:G54)</f>
        <v>0</v>
      </c>
    </row>
    <row r="56" spans="1:7" s="394" customFormat="1" ht="14">
      <c r="A56" s="3731"/>
      <c r="B56" s="3732"/>
      <c r="C56" s="3782"/>
      <c r="D56" s="3783"/>
      <c r="E56" s="3784"/>
      <c r="F56" s="3785"/>
      <c r="G56" s="3786"/>
    </row>
    <row r="57" spans="1:7" s="394" customFormat="1" ht="14">
      <c r="A57" s="1968" t="s">
        <v>1773</v>
      </c>
      <c r="B57" s="1899"/>
      <c r="C57" s="3779"/>
      <c r="D57" s="3780"/>
      <c r="E57" s="3779"/>
      <c r="F57" s="3779"/>
      <c r="G57" s="3781"/>
    </row>
    <row r="58" spans="1:7" s="394" customFormat="1" ht="14">
      <c r="A58" s="4123" t="s">
        <v>2074</v>
      </c>
      <c r="B58" s="1899"/>
      <c r="C58" s="2559"/>
      <c r="D58" s="3063"/>
      <c r="E58" s="3631">
        <f>+'35.12'!Q54</f>
        <v>0</v>
      </c>
      <c r="F58" s="3061">
        <f>SUM(D58:E58)</f>
        <v>0</v>
      </c>
      <c r="G58" s="3816"/>
    </row>
    <row r="59" spans="1:7" s="394" customFormat="1" ht="14">
      <c r="A59" s="4124" t="s">
        <v>2076</v>
      </c>
      <c r="B59" s="1900"/>
      <c r="C59" s="3063"/>
      <c r="D59" s="3063"/>
      <c r="E59" s="3631">
        <f>+'35.12'!Q55</f>
        <v>0</v>
      </c>
      <c r="F59" s="3061">
        <f>SUM(D59:E59)</f>
        <v>0</v>
      </c>
      <c r="G59" s="3816"/>
    </row>
    <row r="60" spans="1:7" s="394" customFormat="1" ht="14.5" thickBot="1">
      <c r="A60" s="1956" t="s">
        <v>1774</v>
      </c>
      <c r="B60" s="1920"/>
      <c r="C60" s="3064">
        <f>SUM(C58:C59)</f>
        <v>0</v>
      </c>
      <c r="D60" s="3064">
        <f>SUM(D58:D59)</f>
        <v>0</v>
      </c>
      <c r="E60" s="3064">
        <f>SUM(E58:E59)</f>
        <v>0</v>
      </c>
      <c r="F60" s="3064">
        <f>SUM(F58:F59)</f>
        <v>0</v>
      </c>
      <c r="G60" s="3819">
        <f>SUM(G58:G59)</f>
        <v>0</v>
      </c>
    </row>
    <row r="61" spans="1:7" s="394" customFormat="1" ht="14">
      <c r="A61" s="3731"/>
      <c r="B61" s="3732"/>
      <c r="C61" s="3733"/>
      <c r="D61" s="4604"/>
      <c r="E61" s="4605"/>
      <c r="F61" s="3734"/>
      <c r="G61" s="4607"/>
    </row>
    <row r="62" spans="1:7" s="394" customFormat="1" ht="14.5" thickBot="1">
      <c r="A62" s="3629" t="s">
        <v>520</v>
      </c>
      <c r="B62" s="4608"/>
      <c r="C62" s="4606">
        <f>SUM(C35,C40,C48,C55,C60)</f>
        <v>0</v>
      </c>
      <c r="D62" s="4606">
        <f t="shared" ref="D62:G62" si="5">SUM(D35,D40,D48,D55,D60)</f>
        <v>0</v>
      </c>
      <c r="E62" s="4606">
        <f t="shared" si="5"/>
        <v>0</v>
      </c>
      <c r="F62" s="4606">
        <f t="shared" si="5"/>
        <v>0</v>
      </c>
      <c r="G62" s="4606">
        <f t="shared" si="5"/>
        <v>0</v>
      </c>
    </row>
    <row r="63" spans="1:7" s="394" customFormat="1" ht="14">
      <c r="A63" s="1957" t="s">
        <v>1257</v>
      </c>
      <c r="B63" s="1893"/>
      <c r="C63" s="2990"/>
      <c r="D63" s="2990"/>
      <c r="E63" s="2990"/>
      <c r="F63" s="2990"/>
      <c r="G63" s="3810"/>
    </row>
    <row r="64" spans="1:7" s="394" customFormat="1" ht="14">
      <c r="A64" s="1953" t="s">
        <v>1258</v>
      </c>
      <c r="B64" s="1899"/>
      <c r="C64" s="2559"/>
      <c r="D64" s="2559"/>
      <c r="E64" s="3608">
        <f>+'35.12'!Q59</f>
        <v>0</v>
      </c>
      <c r="F64" s="3061">
        <f>SUM(D64:E64)</f>
        <v>0</v>
      </c>
      <c r="G64" s="3816"/>
    </row>
    <row r="65" spans="1:7" s="394" customFormat="1" ht="25.5">
      <c r="A65" s="1958" t="s">
        <v>1259</v>
      </c>
      <c r="B65" s="1909"/>
      <c r="C65" s="3063"/>
      <c r="D65" s="3063"/>
      <c r="E65" s="3608">
        <f>+'35.12'!Q60</f>
        <v>0</v>
      </c>
      <c r="F65" s="3061">
        <f>SUM(D65:E65)</f>
        <v>0</v>
      </c>
      <c r="G65" s="3816"/>
    </row>
    <row r="66" spans="1:7" s="394" customFormat="1" ht="14.5" thickBot="1">
      <c r="A66" s="1959" t="s">
        <v>2064</v>
      </c>
      <c r="B66" s="1920"/>
      <c r="C66" s="3064">
        <f>SUM(C64:C65)</f>
        <v>0</v>
      </c>
      <c r="D66" s="3064">
        <f>SUM(D64:D65)</f>
        <v>0</v>
      </c>
      <c r="E66" s="3064">
        <f>SUM(E64:E65)</f>
        <v>0</v>
      </c>
      <c r="F66" s="3064">
        <f>SUM(F64:F65)</f>
        <v>0</v>
      </c>
      <c r="G66" s="3819">
        <f>SUM(G64:G65)</f>
        <v>0</v>
      </c>
    </row>
    <row r="67" spans="1:7" s="394" customFormat="1" ht="14">
      <c r="A67" s="1960"/>
      <c r="B67" s="1919"/>
      <c r="C67" s="2361"/>
      <c r="D67" s="2361"/>
      <c r="E67" s="2361"/>
      <c r="F67" s="2361"/>
      <c r="G67" s="1039"/>
    </row>
    <row r="68" spans="1:7" s="394" customFormat="1" ht="14.5" thickBot="1">
      <c r="A68" s="1961" t="s">
        <v>1260</v>
      </c>
      <c r="B68" s="1921"/>
      <c r="C68" s="3066"/>
      <c r="D68" s="3070"/>
      <c r="E68" s="3609">
        <f>+'35.12'!Q63</f>
        <v>0</v>
      </c>
      <c r="F68" s="3058">
        <f>SUM(D68:E68)</f>
        <v>0</v>
      </c>
      <c r="G68" s="3072"/>
    </row>
    <row r="69" spans="1:7" s="394" customFormat="1" ht="14">
      <c r="A69" s="1945" t="s">
        <v>1261</v>
      </c>
      <c r="B69" s="1922"/>
      <c r="C69" s="2995"/>
      <c r="D69" s="2995"/>
      <c r="E69" s="2995"/>
      <c r="F69" s="2995"/>
      <c r="G69" s="3619"/>
    </row>
    <row r="70" spans="1:7" s="394" customFormat="1" ht="14">
      <c r="A70" s="4126" t="s">
        <v>1263</v>
      </c>
      <c r="B70" s="1899"/>
      <c r="C70" s="2559"/>
      <c r="D70" s="2559"/>
      <c r="E70" s="2364">
        <f>+'35.12'!Q65</f>
        <v>0</v>
      </c>
      <c r="F70" s="3061">
        <f>SUM(D70:E70)</f>
        <v>0</v>
      </c>
      <c r="G70" s="3816"/>
    </row>
    <row r="71" spans="1:7" s="394" customFormat="1" ht="12" customHeight="1">
      <c r="A71" s="1962" t="s">
        <v>1262</v>
      </c>
      <c r="B71" s="1899"/>
      <c r="C71" s="2559"/>
      <c r="D71" s="2559"/>
      <c r="E71" s="2364">
        <f>+'35.12'!Q66</f>
        <v>0</v>
      </c>
      <c r="F71" s="3061">
        <f>SUM(D71:E71)</f>
        <v>0</v>
      </c>
      <c r="G71" s="3816"/>
    </row>
    <row r="72" spans="1:7" s="394" customFormat="1" ht="14">
      <c r="A72" s="1962" t="s">
        <v>2067</v>
      </c>
      <c r="B72" s="1899"/>
      <c r="C72" s="2559"/>
      <c r="D72" s="1989"/>
      <c r="E72" s="2364">
        <f>+'35.12'!Q67</f>
        <v>0</v>
      </c>
      <c r="F72" s="3061">
        <f>SUM(D72:E72)</f>
        <v>0</v>
      </c>
      <c r="G72" s="3816"/>
    </row>
    <row r="73" spans="1:7" s="394" customFormat="1" ht="14">
      <c r="A73" s="1963" t="s">
        <v>2353</v>
      </c>
      <c r="B73" s="1900"/>
      <c r="C73" s="3054"/>
      <c r="D73" s="3054"/>
      <c r="E73" s="2364">
        <f>+'35.12'!Q68</f>
        <v>0</v>
      </c>
      <c r="F73" s="3068">
        <f>SUM(D73:E73)</f>
        <v>0</v>
      </c>
      <c r="G73" s="3816"/>
    </row>
    <row r="74" spans="1:7" s="394" customFormat="1" ht="14.5" thickBot="1">
      <c r="A74" s="1964" t="s">
        <v>515</v>
      </c>
      <c r="B74" s="1920"/>
      <c r="C74" s="3064">
        <f>SUM(C70:C73)</f>
        <v>0</v>
      </c>
      <c r="D74" s="3064">
        <f>SUM(D70:D73)</f>
        <v>0</v>
      </c>
      <c r="E74" s="3064">
        <f>SUM(E70:E73)</f>
        <v>0</v>
      </c>
      <c r="F74" s="3064">
        <f>SUM(F70:F73)</f>
        <v>0</v>
      </c>
      <c r="G74" s="3819">
        <f>SUM(G70:G73)</f>
        <v>0</v>
      </c>
    </row>
    <row r="75" spans="1:7" s="394" customFormat="1" ht="14">
      <c r="A75" s="1965" t="s">
        <v>1264</v>
      </c>
      <c r="B75" s="1902"/>
      <c r="C75" s="2991"/>
      <c r="D75" s="2991"/>
      <c r="E75" s="2991"/>
      <c r="F75" s="2991"/>
      <c r="G75" s="3811"/>
    </row>
    <row r="76" spans="1:7" s="394" customFormat="1" ht="15" customHeight="1">
      <c r="A76" s="4127" t="s">
        <v>1265</v>
      </c>
      <c r="B76" s="1899"/>
      <c r="C76" s="2559"/>
      <c r="D76" s="2559"/>
      <c r="E76" s="2364">
        <f>+'35.12'!Q71</f>
        <v>0</v>
      </c>
      <c r="F76" s="3061">
        <f>SUM(D76:E76)</f>
        <v>0</v>
      </c>
      <c r="G76" s="3816"/>
    </row>
    <row r="77" spans="1:7" s="394" customFormat="1" ht="14">
      <c r="A77" s="4123" t="s">
        <v>1266</v>
      </c>
      <c r="B77" s="1899"/>
      <c r="C77" s="2559"/>
      <c r="D77" s="2559"/>
      <c r="E77" s="2364">
        <f>+'35.12'!Q72</f>
        <v>0</v>
      </c>
      <c r="F77" s="3061">
        <f>SUM(D77:E77)</f>
        <v>0</v>
      </c>
      <c r="G77" s="3816"/>
    </row>
    <row r="78" spans="1:7" s="394" customFormat="1" ht="14">
      <c r="A78" s="4123" t="s">
        <v>1267</v>
      </c>
      <c r="B78" s="1899"/>
      <c r="C78" s="2559"/>
      <c r="D78" s="2559"/>
      <c r="E78" s="2364">
        <f>+'35.12'!Q73</f>
        <v>0</v>
      </c>
      <c r="F78" s="3061">
        <f>SUM(D78:E78)</f>
        <v>0</v>
      </c>
      <c r="G78" s="3816"/>
    </row>
    <row r="79" spans="1:7" s="394" customFormat="1" ht="14">
      <c r="A79" s="4128" t="s">
        <v>1268</v>
      </c>
      <c r="B79" s="1899"/>
      <c r="C79" s="2559"/>
      <c r="D79" s="2559"/>
      <c r="E79" s="2364">
        <f>+'35.12'!Q74</f>
        <v>0</v>
      </c>
      <c r="F79" s="3061">
        <f>SUM(D79:E79)</f>
        <v>0</v>
      </c>
      <c r="G79" s="3816"/>
    </row>
    <row r="80" spans="1:7" s="394" customFormat="1" ht="14.5" thickBot="1">
      <c r="A80" s="1964" t="s">
        <v>523</v>
      </c>
      <c r="B80" s="1920"/>
      <c r="C80" s="3064">
        <f>SUM(C76:C79)</f>
        <v>0</v>
      </c>
      <c r="D80" s="3064">
        <f>SUM(D76:D79)</f>
        <v>0</v>
      </c>
      <c r="E80" s="3064">
        <f>SUM(E76:E79)</f>
        <v>0</v>
      </c>
      <c r="F80" s="3064">
        <f>SUM(F76:F79)</f>
        <v>0</v>
      </c>
      <c r="G80" s="3819">
        <f>SUM(G76:G79)</f>
        <v>0</v>
      </c>
    </row>
    <row r="81" spans="1:15" s="394" customFormat="1">
      <c r="A81" s="1966"/>
      <c r="B81" s="1913"/>
      <c r="C81" s="2998"/>
      <c r="D81" s="2998"/>
      <c r="E81" s="2998"/>
      <c r="F81" s="2998"/>
      <c r="G81" s="2999"/>
    </row>
    <row r="82" spans="1:15" s="394" customFormat="1" ht="14.5" thickBot="1">
      <c r="A82" s="1894" t="s">
        <v>1269</v>
      </c>
      <c r="B82" s="1923"/>
      <c r="C82" s="3069"/>
      <c r="D82" s="3070"/>
      <c r="E82" s="3620">
        <f>+'35.12'!Q77</f>
        <v>0</v>
      </c>
      <c r="F82" s="3071">
        <f>SUM(D82:E82)</f>
        <v>0</v>
      </c>
      <c r="G82" s="3072"/>
    </row>
    <row r="83" spans="1:15" s="394" customFormat="1">
      <c r="A83" s="1966"/>
      <c r="B83" s="1913"/>
      <c r="C83" s="2996"/>
      <c r="D83" s="2996"/>
      <c r="E83" s="2996"/>
      <c r="F83" s="2996"/>
      <c r="G83" s="2997"/>
    </row>
    <row r="84" spans="1:15" s="394" customFormat="1" ht="14.5" thickBot="1">
      <c r="A84" s="1894" t="s">
        <v>2073</v>
      </c>
      <c r="B84" s="1924"/>
      <c r="C84" s="3066"/>
      <c r="D84" s="3066"/>
      <c r="E84" s="3621">
        <f>+'35.12'!Q79</f>
        <v>0</v>
      </c>
      <c r="F84" s="3071">
        <f>SUM(D84:E84)</f>
        <v>0</v>
      </c>
      <c r="G84" s="3067"/>
    </row>
    <row r="85" spans="1:15" s="394" customFormat="1" ht="14.5">
      <c r="A85" s="1968" t="s">
        <v>1769</v>
      </c>
      <c r="B85" s="1926"/>
      <c r="C85" s="3001"/>
      <c r="D85" s="3001"/>
      <c r="E85" s="3001"/>
      <c r="F85" s="3001"/>
      <c r="G85" s="3820"/>
    </row>
    <row r="86" spans="1:15" s="394" customFormat="1" ht="14">
      <c r="A86" s="1962" t="s">
        <v>2071</v>
      </c>
      <c r="B86" s="1914"/>
      <c r="C86" s="2559"/>
      <c r="D86" s="2559"/>
      <c r="E86" s="3631">
        <f>+'35.12'!Q81</f>
        <v>0</v>
      </c>
      <c r="F86" s="3061">
        <f>SUM(D86:E86)</f>
        <v>0</v>
      </c>
      <c r="G86" s="3816"/>
    </row>
    <row r="87" spans="1:15" s="394" customFormat="1" ht="14.5">
      <c r="A87" s="4129" t="s">
        <v>1778</v>
      </c>
      <c r="B87" s="1927"/>
      <c r="C87" s="3054"/>
      <c r="D87" s="2559"/>
      <c r="E87" s="3631">
        <f>+'35.12'!Q82</f>
        <v>0</v>
      </c>
      <c r="F87" s="3061">
        <f>SUM(D87:E87)</f>
        <v>0</v>
      </c>
      <c r="G87" s="2736"/>
      <c r="O87" s="506"/>
    </row>
    <row r="88" spans="1:15" s="394" customFormat="1" ht="14.5">
      <c r="A88" s="1969" t="s">
        <v>525</v>
      </c>
      <c r="B88" s="1928"/>
      <c r="C88" s="3073">
        <f>SUM(C86:C87)</f>
        <v>0</v>
      </c>
      <c r="D88" s="3073">
        <f>SUM(D86:D87)</f>
        <v>0</v>
      </c>
      <c r="E88" s="3073">
        <f>SUM(E86:E87)</f>
        <v>0</v>
      </c>
      <c r="F88" s="3073">
        <f>SUM(F86:F87)</f>
        <v>0</v>
      </c>
      <c r="G88" s="3821">
        <f>SUM(G86:G87)</f>
        <v>0</v>
      </c>
    </row>
    <row r="89" spans="1:15" s="394" customFormat="1" ht="14.5">
      <c r="A89" s="1967"/>
      <c r="B89" s="1929"/>
      <c r="C89" s="2996"/>
      <c r="D89" s="2996"/>
      <c r="E89" s="2996"/>
      <c r="F89" s="2996"/>
      <c r="G89" s="2997"/>
    </row>
    <row r="90" spans="1:15" s="394" customFormat="1" ht="14.5" thickBot="1">
      <c r="A90" s="1961" t="s">
        <v>2072</v>
      </c>
      <c r="B90" s="1930"/>
      <c r="C90" s="3002"/>
      <c r="D90" s="3070"/>
      <c r="E90" s="3609">
        <f>+'35.12'!Q85</f>
        <v>0</v>
      </c>
      <c r="F90" s="3000">
        <f>SUM(D90:E90)</f>
        <v>0</v>
      </c>
      <c r="G90" s="3634"/>
    </row>
    <row r="91" spans="1:15" s="394" customFormat="1" ht="14.5">
      <c r="A91" s="1968" t="s">
        <v>1770</v>
      </c>
      <c r="B91" s="1931"/>
      <c r="C91" s="3003"/>
      <c r="D91" s="3003"/>
      <c r="E91" s="3003"/>
      <c r="F91" s="3003"/>
      <c r="G91" s="3822"/>
    </row>
    <row r="92" spans="1:15" s="394" customFormat="1" ht="14">
      <c r="A92" s="1962" t="s">
        <v>1771</v>
      </c>
      <c r="B92" s="1914"/>
      <c r="C92" s="2559"/>
      <c r="D92" s="2559"/>
      <c r="E92" s="3631">
        <f>+'35.12'!Q87</f>
        <v>0</v>
      </c>
      <c r="F92" s="3061">
        <f>SUM(D92:E92)</f>
        <v>0</v>
      </c>
      <c r="G92" s="3816"/>
    </row>
    <row r="93" spans="1:15" s="394" customFormat="1" ht="14">
      <c r="A93" s="4380" t="s">
        <v>1772</v>
      </c>
      <c r="B93" s="1915"/>
      <c r="C93" s="3054"/>
      <c r="D93" s="2559"/>
      <c r="E93" s="3631">
        <f>+'35.12'!Q88</f>
        <v>0</v>
      </c>
      <c r="F93" s="3061">
        <f>SUM(D93:E93)</f>
        <v>0</v>
      </c>
      <c r="G93" s="3816"/>
    </row>
    <row r="94" spans="1:15" s="394" customFormat="1" ht="14">
      <c r="A94" s="4380" t="s">
        <v>1971</v>
      </c>
      <c r="B94" s="4379"/>
      <c r="C94" s="3054"/>
      <c r="D94" s="2559"/>
      <c r="E94" s="3631">
        <f>+'35.12'!Q89</f>
        <v>0</v>
      </c>
      <c r="F94" s="3061">
        <f>SUM(D94:E94)</f>
        <v>0</v>
      </c>
      <c r="G94" s="3816"/>
    </row>
    <row r="95" spans="1:15" s="394" customFormat="1" ht="14.5" thickBot="1">
      <c r="A95" s="1956" t="s">
        <v>524</v>
      </c>
      <c r="B95" s="1925"/>
      <c r="C95" s="3064">
        <f>SUM(C92:C94)</f>
        <v>0</v>
      </c>
      <c r="D95" s="3064">
        <f t="shared" ref="D95:G95" si="6">SUM(D92:D94)</f>
        <v>0</v>
      </c>
      <c r="E95" s="3064">
        <f t="shared" si="6"/>
        <v>0</v>
      </c>
      <c r="F95" s="3064">
        <f t="shared" si="6"/>
        <v>0</v>
      </c>
      <c r="G95" s="3819">
        <f t="shared" si="6"/>
        <v>0</v>
      </c>
    </row>
    <row r="96" spans="1:15" s="394" customFormat="1">
      <c r="A96" s="1966"/>
      <c r="B96" s="1913"/>
      <c r="C96" s="2996"/>
      <c r="D96" s="2996"/>
      <c r="E96" s="2996"/>
      <c r="F96" s="2996"/>
      <c r="G96" s="2997"/>
    </row>
    <row r="97" spans="1:7" s="394" customFormat="1" ht="14.5" thickBot="1">
      <c r="A97" s="1894" t="s">
        <v>1270</v>
      </c>
      <c r="B97" s="1923"/>
      <c r="C97" s="3066"/>
      <c r="D97" s="3066"/>
      <c r="E97" s="3621">
        <f>+'35.12'!Q92</f>
        <v>0</v>
      </c>
      <c r="F97" s="3071">
        <f>SUM(D97:E97)</f>
        <v>0</v>
      </c>
      <c r="G97" s="3067"/>
    </row>
    <row r="98" spans="1:7" s="394" customFormat="1">
      <c r="A98" s="1966"/>
      <c r="B98" s="1913"/>
      <c r="C98" s="3004"/>
      <c r="D98" s="3001"/>
      <c r="E98" s="3004"/>
      <c r="F98" s="3004"/>
      <c r="G98" s="3005"/>
    </row>
    <row r="99" spans="1:7" s="394" customFormat="1" ht="14.5" thickBot="1">
      <c r="A99" s="1894" t="s">
        <v>1271</v>
      </c>
      <c r="B99" s="1923"/>
      <c r="C99" s="3066"/>
      <c r="D99" s="3066"/>
      <c r="E99" s="3621">
        <f>+'35.12'!Q94</f>
        <v>0</v>
      </c>
      <c r="F99" s="3071">
        <f>SUM(D99:E99)</f>
        <v>0</v>
      </c>
      <c r="G99" s="3067"/>
    </row>
    <row r="100" spans="1:7" s="394" customFormat="1">
      <c r="A100" s="1966"/>
      <c r="B100" s="1913"/>
      <c r="C100" s="3004"/>
      <c r="D100" s="3006"/>
      <c r="E100" s="3004"/>
      <c r="F100" s="3004"/>
      <c r="G100" s="3005"/>
    </row>
    <row r="101" spans="1:7" s="394" customFormat="1" ht="14.5" thickBot="1">
      <c r="A101" s="1894" t="s">
        <v>1272</v>
      </c>
      <c r="B101" s="1921"/>
      <c r="C101" s="3066"/>
      <c r="D101" s="3066"/>
      <c r="E101" s="3621">
        <f>+'35.12'!Q96</f>
        <v>0</v>
      </c>
      <c r="F101" s="3071">
        <f>SUM(D101:E101)</f>
        <v>0</v>
      </c>
      <c r="G101" s="3067"/>
    </row>
    <row r="102" spans="1:7" s="394" customFormat="1" ht="14">
      <c r="A102" s="2686"/>
      <c r="B102" s="2687"/>
      <c r="C102" s="2025"/>
      <c r="D102" s="2025"/>
      <c r="E102" s="3007"/>
      <c r="F102" s="3007"/>
      <c r="G102" s="3008"/>
    </row>
    <row r="103" spans="1:7" s="394" customFormat="1" ht="14.5" thickBot="1">
      <c r="A103" s="1894" t="s">
        <v>1590</v>
      </c>
      <c r="B103" s="1921"/>
      <c r="C103" s="3066"/>
      <c r="D103" s="3066"/>
      <c r="E103" s="3621">
        <f>+'35.12'!Q102</f>
        <v>0</v>
      </c>
      <c r="F103" s="3071">
        <f>SUM(D103:E103)</f>
        <v>0</v>
      </c>
      <c r="G103" s="3067"/>
    </row>
    <row r="104" spans="1:7" s="394" customFormat="1" ht="14">
      <c r="A104" s="1967"/>
      <c r="B104" s="1905"/>
      <c r="C104" s="3074"/>
      <c r="D104" s="3074"/>
      <c r="E104" s="3074"/>
      <c r="F104" s="3074"/>
      <c r="G104" s="3075"/>
    </row>
    <row r="105" spans="1:7" s="394" customFormat="1" ht="14.5" thickBot="1">
      <c r="A105" s="1971" t="s">
        <v>526</v>
      </c>
      <c r="B105" s="1972" t="s">
        <v>112</v>
      </c>
      <c r="C105" s="3076">
        <f>SUM(C15,C17,C23,C62,C66,C68,C74,C80,,C82,C84,C88,C90,C95,C97,C99,C101,C103)</f>
        <v>0</v>
      </c>
      <c r="D105" s="3076">
        <f>SUM(D15,D17,D23,D62,D66,D68,D74,D80,,D82,D84,D88,D90,D95,D97,D99,D101,D103)</f>
        <v>0</v>
      </c>
      <c r="E105" s="3076">
        <f>SUM(E15,E17,E23,E62,E66,E68,E74,E80,,E82,E84,E88,E90,E95,E97,E99,E101,E103)</f>
        <v>0</v>
      </c>
      <c r="F105" s="3076">
        <f>SUM(F15,F17,F23,F62,F66,F68,F74,F80,,F82,F84,F88,F90,F95,F97,F99,F101,F103)</f>
        <v>0</v>
      </c>
      <c r="G105" s="3076">
        <f>SUM(G15,G17,G23,G62,G66,G68,G74,G80,,G82,G84,G88,G90,G95,G97,G99,G101,G103)</f>
        <v>0</v>
      </c>
    </row>
    <row r="106" spans="1:7" s="394" customFormat="1" ht="13.5" thickTop="1">
      <c r="A106" s="393"/>
      <c r="B106" s="393"/>
      <c r="C106" s="393"/>
      <c r="D106" s="393"/>
      <c r="E106" s="393"/>
      <c r="F106" s="393"/>
      <c r="G106" s="393"/>
    </row>
    <row r="107" spans="1:7" s="394" customFormat="1" ht="14">
      <c r="A107" s="504" t="s">
        <v>1283</v>
      </c>
      <c r="B107" s="399"/>
      <c r="C107" s="399"/>
      <c r="D107" s="399"/>
      <c r="E107" s="399"/>
      <c r="F107" s="3013"/>
      <c r="G107" s="393"/>
    </row>
    <row r="108" spans="1:7" s="394" customFormat="1" ht="14">
      <c r="A108" s="504" t="s">
        <v>1273</v>
      </c>
      <c r="B108" s="399"/>
      <c r="C108" s="399"/>
      <c r="D108" s="399"/>
      <c r="E108" s="399"/>
      <c r="F108" s="399"/>
      <c r="G108" s="108" t="str">
        <f>+ToC!E96</f>
        <v xml:space="preserve">GENERAL Annual Return </v>
      </c>
    </row>
    <row r="109" spans="1:7" s="394" customFormat="1" ht="14">
      <c r="A109" s="393"/>
      <c r="B109" s="393"/>
      <c r="C109" s="393"/>
      <c r="D109" s="393"/>
      <c r="E109" s="393"/>
      <c r="F109" s="393"/>
      <c r="G109" s="407" t="s">
        <v>1872</v>
      </c>
    </row>
    <row r="110" spans="1:7" s="394" customFormat="1" hidden="1"/>
    <row r="111" spans="1:7" s="394" customFormat="1" hidden="1"/>
    <row r="112" spans="1:7" s="394" customFormat="1" hidden="1"/>
    <row r="113" s="394" customFormat="1" hidden="1"/>
    <row r="114" s="394" customFormat="1" hidden="1"/>
    <row r="115" hidden="1"/>
    <row r="116" hidden="1"/>
  </sheetData>
  <sheetProtection algorithmName="SHA-512" hashValue="oWukf5gxfJNEhdG8zXb1WmaYreCJ56ZNxc+2uKTFaZoQ0BUqgEuXRFKx+GBlutD74bjBD2PfTrR73+KUQ+4hNQ==" saltValue="yz5MHOGZA1NPuEUpkyqpjg==" spinCount="100000" sheet="1" objects="1" scenarios="1"/>
  <customSheetViews>
    <customSheetView guid="{54084986-DBD9-467D-BB87-84DFF604BE53}" showPageBreaks="1" printArea="1">
      <selection activeCell="C97" sqref="C97:G102"/>
      <pageMargins left="0.7" right="0" top="0.45" bottom="0.45" header="0.3" footer="0.3"/>
      <pageSetup paperSize="5" scale="53" orientation="portrait" r:id="rId1"/>
    </customSheetView>
  </customSheetViews>
  <mergeCells count="6">
    <mergeCell ref="A8:F8"/>
    <mergeCell ref="C11:D11"/>
    <mergeCell ref="F11:G11"/>
    <mergeCell ref="A1:G1"/>
    <mergeCell ref="A10:G10"/>
    <mergeCell ref="A9:G9"/>
  </mergeCells>
  <dataValidations count="3">
    <dataValidation type="whole" operator="lessThanOrEqual" allowBlank="1" showInputMessage="1" showErrorMessage="1" errorTitle="Numbers Only" error="You can only enter whole numbers" sqref="B68 B54:B55 B37:B40 B17:B28">
      <formula1>50000000000</formula1>
    </dataValidation>
    <dataValidation type="decimal" operator="lessThanOrEqual" allowBlank="1" showInputMessage="1" showErrorMessage="1" errorTitle="Numbers Only" error="You can only enter numbers in these cells.To re input a number, press Cancel  or Retry and  delete, and then re enter a valid number_x000a_" sqref="B99:G99 D50:E50 B76:G80 B101:G103 B82 C28:D28 B86 F82 C86:G88 C68:G68 B70:G74 C17:G22 B107:E107 F15 F23 B97:G97 B64:G66 B60:G60 D90:G90 C35:E35 G35 C51:E55 B51:B53 B92:G95 B84:G84 D61:G61 E58 F58:G59 B57 B42:G48 D26 C37:G40 C62:G62 B58:C59 D59:E59 F50:G55 D56:G56 F26:F35">
      <formula1>50000000000</formula1>
    </dataValidation>
    <dataValidation operator="lessThanOrEqual" allowBlank="1" showInputMessage="1" showErrorMessage="1" errorTitle="Numbers Only" error="You can only enter numbers in these cells.To re input a number, press Cancel  or Retry and  delete, and then re enter a valid number_x000a_" sqref="B105:G105"/>
  </dataValidations>
  <hyperlinks>
    <hyperlink ref="A1:G1" location="ToC!A1" display="35.10"/>
  </hyperlinks>
  <pageMargins left="0.7" right="0" top="0.45" bottom="0.45" header="0.3" footer="0.3"/>
  <pageSetup paperSize="5" scale="53"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CCFFFF"/>
  </sheetPr>
  <dimension ref="A1:W108"/>
  <sheetViews>
    <sheetView zoomScale="115" zoomScaleNormal="115" workbookViewId="0">
      <pane xSplit="1" ySplit="11" topLeftCell="B12" activePane="bottomRight" state="frozen"/>
      <selection activeCell="A18" sqref="A18:B19"/>
      <selection pane="topRight" activeCell="A18" sqref="A18:B19"/>
      <selection pane="bottomLeft" activeCell="A18" sqref="A18:B19"/>
      <selection pane="bottomRight" activeCell="A18" sqref="A18:B19"/>
    </sheetView>
  </sheetViews>
  <sheetFormatPr defaultColWidth="0" defaultRowHeight="36" customHeight="1" zeroHeight="1"/>
  <cols>
    <col min="1" max="1" width="58.796875" style="3910" customWidth="1"/>
    <col min="2" max="2" width="6.796875" style="3910" customWidth="1"/>
    <col min="3" max="17" width="20.796875" style="3910" customWidth="1"/>
    <col min="18" max="18" width="21.796875" style="3910" customWidth="1"/>
    <col min="19" max="23" width="0" style="3910" hidden="1" customWidth="1"/>
    <col min="24" max="16384" width="9.296875" style="3910" hidden="1"/>
  </cols>
  <sheetData>
    <row r="1" spans="1:23" ht="13">
      <c r="A1" s="5249">
        <v>35.119999999999997</v>
      </c>
      <c r="B1" s="5249"/>
      <c r="C1" s="5249"/>
      <c r="D1" s="5249"/>
      <c r="E1" s="5249"/>
      <c r="F1" s="5249"/>
      <c r="G1" s="5249"/>
      <c r="H1" s="5249"/>
      <c r="I1" s="5249"/>
      <c r="J1" s="5249"/>
      <c r="K1" s="5249"/>
      <c r="L1" s="5249"/>
      <c r="M1" s="5249"/>
      <c r="N1" s="5249"/>
      <c r="O1" s="5249"/>
      <c r="P1" s="5249"/>
      <c r="Q1" s="5249"/>
      <c r="R1" s="5249"/>
      <c r="S1"/>
      <c r="T1"/>
      <c r="U1"/>
      <c r="V1"/>
      <c r="W1"/>
    </row>
    <row r="2" spans="1:23" ht="13">
      <c r="A2" s="298"/>
      <c r="B2" s="298"/>
      <c r="C2" s="298"/>
      <c r="D2" s="298"/>
      <c r="E2" s="298"/>
      <c r="F2" s="298"/>
      <c r="G2" s="298"/>
      <c r="H2" s="80"/>
      <c r="I2" s="80"/>
      <c r="J2" s="80"/>
      <c r="K2" s="80"/>
      <c r="L2" s="80"/>
      <c r="M2" s="80"/>
      <c r="N2" s="80"/>
      <c r="O2" s="80"/>
      <c r="P2" s="80"/>
      <c r="Q2" s="80"/>
      <c r="R2" s="80"/>
      <c r="S2"/>
      <c r="T2"/>
      <c r="U2"/>
      <c r="V2"/>
      <c r="W2"/>
    </row>
    <row r="3" spans="1:23" ht="14">
      <c r="A3" s="1668" t="str">
        <f>+Cover!A14</f>
        <v>Select Name of Insurer/ Financial Holding Company</v>
      </c>
      <c r="B3" s="1763"/>
      <c r="C3" s="1764"/>
      <c r="D3" s="1764"/>
      <c r="E3" s="1764"/>
      <c r="F3" s="1764"/>
      <c r="G3" s="1764"/>
      <c r="H3" s="94"/>
      <c r="I3" s="94"/>
      <c r="J3" s="94"/>
      <c r="K3" s="94"/>
      <c r="L3" s="94"/>
      <c r="M3" s="94"/>
      <c r="N3" s="94"/>
      <c r="O3" s="94"/>
      <c r="P3" s="94"/>
      <c r="Q3" s="4897" t="s">
        <v>2213</v>
      </c>
      <c r="R3" s="80"/>
      <c r="S3"/>
      <c r="T3"/>
      <c r="U3"/>
      <c r="V3"/>
      <c r="W3"/>
    </row>
    <row r="4" spans="1:23" ht="14">
      <c r="A4" s="1765" t="s">
        <v>122</v>
      </c>
      <c r="B4" s="105"/>
      <c r="C4" s="94"/>
      <c r="D4" s="94"/>
      <c r="E4" s="94"/>
      <c r="F4" s="94"/>
      <c r="G4" s="94"/>
      <c r="H4" s="94"/>
      <c r="I4" s="94"/>
      <c r="J4" s="94"/>
      <c r="K4" s="94"/>
      <c r="L4" s="94"/>
      <c r="M4" s="94"/>
      <c r="N4" s="94"/>
      <c r="O4" s="94"/>
      <c r="P4" s="94"/>
      <c r="Q4" s="94"/>
      <c r="R4" s="80"/>
      <c r="S4" s="3646"/>
      <c r="T4" s="3646"/>
      <c r="U4" s="3646"/>
      <c r="V4" s="3646"/>
      <c r="W4" s="3646"/>
    </row>
    <row r="5" spans="1:23" ht="14">
      <c r="A5" s="1765"/>
      <c r="B5" s="105"/>
      <c r="C5" s="94"/>
      <c r="D5" s="94"/>
      <c r="E5" s="94"/>
      <c r="F5" s="94"/>
      <c r="G5" s="94"/>
      <c r="H5" s="94"/>
      <c r="I5" s="94"/>
      <c r="J5" s="94"/>
      <c r="K5" s="94"/>
      <c r="L5" s="94"/>
      <c r="M5" s="94"/>
      <c r="N5" s="94"/>
      <c r="O5" s="94"/>
      <c r="P5" s="94"/>
      <c r="Q5" s="94"/>
      <c r="R5" s="80"/>
      <c r="S5" s="3646"/>
      <c r="T5" s="3646"/>
      <c r="U5" s="3646"/>
      <c r="V5" s="3646"/>
      <c r="W5" s="3646"/>
    </row>
    <row r="6" spans="1:23" ht="14">
      <c r="A6" s="101" t="str">
        <f>+ToC!A5</f>
        <v>General Insurers Annual Return</v>
      </c>
      <c r="B6" s="3511"/>
      <c r="C6" s="94"/>
      <c r="D6" s="94"/>
      <c r="E6" s="94"/>
      <c r="F6" s="94"/>
      <c r="G6" s="94"/>
      <c r="H6" s="94"/>
      <c r="I6" s="94"/>
      <c r="J6" s="94"/>
      <c r="K6" s="94"/>
      <c r="L6" s="94"/>
      <c r="M6" s="94"/>
      <c r="N6" s="94"/>
      <c r="O6" s="94"/>
      <c r="P6" s="94"/>
      <c r="Q6" s="94"/>
      <c r="R6" s="80"/>
      <c r="S6" s="3646"/>
      <c r="T6" s="3646"/>
      <c r="U6" s="3646"/>
      <c r="V6" s="3646"/>
      <c r="W6" s="3646"/>
    </row>
    <row r="7" spans="1:23" ht="14">
      <c r="A7" s="3514" t="str">
        <f>+ToC!A6</f>
        <v>For Year Ended:</v>
      </c>
      <c r="B7" s="105"/>
      <c r="C7" s="991"/>
      <c r="D7" s="94"/>
      <c r="E7" s="94"/>
      <c r="F7" s="94"/>
      <c r="G7" s="94"/>
      <c r="H7" s="94"/>
      <c r="I7" s="94"/>
      <c r="J7" s="80"/>
      <c r="K7" s="94"/>
      <c r="L7" s="94"/>
      <c r="M7" s="94"/>
      <c r="N7" s="94"/>
      <c r="O7" s="94"/>
      <c r="P7" s="94"/>
      <c r="Q7" s="626">
        <f>+Cover!A22</f>
        <v>0</v>
      </c>
      <c r="R7" s="80"/>
      <c r="S7" s="3646"/>
      <c r="T7" s="3646"/>
      <c r="U7" s="3646"/>
      <c r="V7" s="3646"/>
      <c r="W7" s="3646"/>
    </row>
    <row r="8" spans="1:23" ht="14">
      <c r="A8" s="5442" t="s">
        <v>542</v>
      </c>
      <c r="B8" s="5442"/>
      <c r="C8" s="5442"/>
      <c r="D8" s="5442"/>
      <c r="E8" s="5442"/>
      <c r="F8" s="5442"/>
      <c r="G8" s="5442"/>
      <c r="H8" s="5638"/>
      <c r="I8" s="5638"/>
      <c r="J8" s="5638"/>
      <c r="K8" s="5638"/>
      <c r="L8" s="5638"/>
      <c r="M8" s="5638"/>
      <c r="N8" s="5638"/>
      <c r="O8" s="5638"/>
      <c r="P8" s="5638"/>
      <c r="Q8" s="5638"/>
      <c r="R8" s="3508"/>
      <c r="S8" s="3646"/>
      <c r="T8" s="3646"/>
      <c r="U8" s="3646"/>
      <c r="V8" s="3646"/>
      <c r="W8" s="3646"/>
    </row>
    <row r="9" spans="1:23" ht="14.5" thickBot="1">
      <c r="A9" s="5639" t="s">
        <v>2215</v>
      </c>
      <c r="B9" s="5243"/>
      <c r="C9" s="5243"/>
      <c r="D9" s="5243"/>
      <c r="E9" s="5243"/>
      <c r="F9" s="5243"/>
      <c r="G9" s="5243"/>
      <c r="H9" s="5243"/>
      <c r="I9" s="5243"/>
      <c r="J9" s="5243"/>
      <c r="K9" s="5243"/>
      <c r="L9" s="5243"/>
      <c r="M9" s="5243"/>
      <c r="N9" s="5243"/>
      <c r="O9" s="5243"/>
      <c r="P9" s="5243"/>
      <c r="Q9" s="5243"/>
      <c r="R9" s="3508"/>
      <c r="S9" s="3646"/>
      <c r="T9" s="3646"/>
      <c r="U9" s="3646"/>
      <c r="V9" s="3646"/>
      <c r="W9" s="3646"/>
    </row>
    <row r="10" spans="1:23" ht="23.25" customHeight="1" thickTop="1">
      <c r="A10" s="62" t="s">
        <v>395</v>
      </c>
      <c r="B10" s="75" t="s">
        <v>10</v>
      </c>
      <c r="C10" s="3645" t="s">
        <v>1059</v>
      </c>
      <c r="D10" s="3645" t="s">
        <v>527</v>
      </c>
      <c r="E10" s="3645" t="s">
        <v>1060</v>
      </c>
      <c r="F10" s="3645" t="s">
        <v>1218</v>
      </c>
      <c r="G10" s="3645" t="s">
        <v>1057</v>
      </c>
      <c r="H10" s="3645" t="s">
        <v>1062</v>
      </c>
      <c r="I10" s="3645" t="s">
        <v>1219</v>
      </c>
      <c r="J10" s="3645" t="s">
        <v>1058</v>
      </c>
      <c r="K10" s="3645" t="s">
        <v>249</v>
      </c>
      <c r="L10" s="3645" t="s">
        <v>1765</v>
      </c>
      <c r="M10" s="3645" t="s">
        <v>1765</v>
      </c>
      <c r="N10" s="3645" t="s">
        <v>1765</v>
      </c>
      <c r="O10" s="3645" t="s">
        <v>1765</v>
      </c>
      <c r="P10" s="3645" t="s">
        <v>1765</v>
      </c>
      <c r="Q10" s="867">
        <f>YEAR($Q$7)</f>
        <v>1900</v>
      </c>
      <c r="R10" s="670">
        <f>Q10-1</f>
        <v>1899</v>
      </c>
      <c r="S10" s="3646"/>
      <c r="T10" s="3646"/>
      <c r="U10" s="3646"/>
      <c r="V10" s="3646"/>
      <c r="W10" s="3646"/>
    </row>
    <row r="11" spans="1:23" ht="14">
      <c r="A11" s="1982" t="s">
        <v>1236</v>
      </c>
      <c r="B11" s="62"/>
      <c r="C11" s="58"/>
      <c r="D11" s="1820"/>
      <c r="E11" s="1820"/>
      <c r="F11" s="1820"/>
      <c r="G11" s="1820"/>
      <c r="H11" s="58"/>
      <c r="I11" s="58"/>
      <c r="J11" s="58"/>
      <c r="K11" s="58"/>
      <c r="L11" s="313"/>
      <c r="M11" s="313"/>
      <c r="N11" s="313"/>
      <c r="O11" s="313"/>
      <c r="P11" s="313"/>
      <c r="Q11" s="41"/>
      <c r="R11" s="41"/>
      <c r="S11" s="3646"/>
      <c r="T11" s="3646"/>
      <c r="U11" s="3646"/>
      <c r="V11" s="3646"/>
      <c r="W11" s="3571" t="s">
        <v>1765</v>
      </c>
    </row>
    <row r="12" spans="1:23" ht="14.5" thickBot="1">
      <c r="A12" s="1979" t="s">
        <v>2078</v>
      </c>
      <c r="B12" s="1980"/>
      <c r="C12" s="1981"/>
      <c r="D12" s="1981"/>
      <c r="E12" s="1981"/>
      <c r="F12" s="1981"/>
      <c r="G12" s="1981"/>
      <c r="H12" s="1981"/>
      <c r="I12" s="1981"/>
      <c r="J12" s="1981"/>
      <c r="K12" s="1981"/>
      <c r="L12" s="1981"/>
      <c r="M12" s="1981"/>
      <c r="N12" s="1981"/>
      <c r="O12" s="1981"/>
      <c r="P12" s="1981"/>
      <c r="Q12" s="2017">
        <f>SUM(C12:P12)</f>
        <v>0</v>
      </c>
      <c r="R12" s="1981"/>
      <c r="S12" s="3646"/>
      <c r="T12" s="3646"/>
      <c r="U12" s="3646"/>
      <c r="V12" s="3646"/>
      <c r="W12" s="3646" t="s">
        <v>1056</v>
      </c>
    </row>
    <row r="13" spans="1:23" ht="13">
      <c r="A13" s="1978"/>
      <c r="B13" s="1880"/>
      <c r="C13" s="4457"/>
      <c r="D13" s="4457"/>
      <c r="E13" s="4457"/>
      <c r="F13" s="4457"/>
      <c r="G13" s="4457"/>
      <c r="H13" s="4457"/>
      <c r="I13" s="4457"/>
      <c r="J13" s="4457"/>
      <c r="K13" s="4457"/>
      <c r="L13" s="4457"/>
      <c r="M13" s="4457"/>
      <c r="N13" s="4457"/>
      <c r="O13" s="4457"/>
      <c r="P13" s="4457"/>
      <c r="Q13" s="4457"/>
      <c r="R13" s="4457"/>
      <c r="S13" s="3646"/>
      <c r="T13" s="3646"/>
      <c r="U13" s="3646"/>
      <c r="V13" s="3646"/>
      <c r="W13" s="3646" t="s">
        <v>1059</v>
      </c>
    </row>
    <row r="14" spans="1:23" ht="14.5" thickBot="1">
      <c r="A14" s="1894" t="s">
        <v>2077</v>
      </c>
      <c r="B14" s="1983"/>
      <c r="C14" s="4458">
        <f>SUM(C15:C19)</f>
        <v>0</v>
      </c>
      <c r="D14" s="4458">
        <f t="shared" ref="D14:R14" si="0">SUM(D15:D19)</f>
        <v>0</v>
      </c>
      <c r="E14" s="4458">
        <f t="shared" si="0"/>
        <v>0</v>
      </c>
      <c r="F14" s="4458">
        <f t="shared" si="0"/>
        <v>0</v>
      </c>
      <c r="G14" s="4458">
        <f t="shared" si="0"/>
        <v>0</v>
      </c>
      <c r="H14" s="4458">
        <f t="shared" si="0"/>
        <v>0</v>
      </c>
      <c r="I14" s="4458">
        <f t="shared" si="0"/>
        <v>0</v>
      </c>
      <c r="J14" s="4458">
        <f t="shared" si="0"/>
        <v>0</v>
      </c>
      <c r="K14" s="4458">
        <f t="shared" si="0"/>
        <v>0</v>
      </c>
      <c r="L14" s="4458">
        <f t="shared" si="0"/>
        <v>0</v>
      </c>
      <c r="M14" s="4458">
        <f t="shared" si="0"/>
        <v>0</v>
      </c>
      <c r="N14" s="4458">
        <f t="shared" si="0"/>
        <v>0</v>
      </c>
      <c r="O14" s="4458">
        <f t="shared" si="0"/>
        <v>0</v>
      </c>
      <c r="P14" s="4458">
        <f t="shared" si="0"/>
        <v>0</v>
      </c>
      <c r="Q14" s="4458">
        <f t="shared" si="0"/>
        <v>0</v>
      </c>
      <c r="R14" s="4458">
        <f t="shared" si="0"/>
        <v>0</v>
      </c>
      <c r="S14" s="3646"/>
      <c r="T14" s="3646"/>
      <c r="U14" s="3646"/>
      <c r="V14" s="3646"/>
      <c r="W14" s="3646" t="s">
        <v>1217</v>
      </c>
    </row>
    <row r="15" spans="1:23" ht="14">
      <c r="A15" s="1984" t="s">
        <v>1274</v>
      </c>
      <c r="B15" s="2013"/>
      <c r="C15" s="4459"/>
      <c r="D15" s="4459"/>
      <c r="E15" s="4459"/>
      <c r="F15" s="4459"/>
      <c r="G15" s="4459"/>
      <c r="H15" s="4459"/>
      <c r="I15" s="4459"/>
      <c r="J15" s="4459"/>
      <c r="K15" s="4459"/>
      <c r="L15" s="4459"/>
      <c r="M15" s="4459"/>
      <c r="N15" s="4459"/>
      <c r="O15" s="4459"/>
      <c r="P15" s="4459"/>
      <c r="Q15" s="1985">
        <f t="shared" ref="Q15:Q20" si="1">SUM(C15:P15)</f>
        <v>0</v>
      </c>
      <c r="R15" s="4459"/>
      <c r="S15" s="3646"/>
      <c r="T15" s="3646"/>
      <c r="U15" s="3646"/>
      <c r="V15" s="3646"/>
      <c r="W15" s="3646" t="s">
        <v>1104</v>
      </c>
    </row>
    <row r="16" spans="1:23" ht="14">
      <c r="A16" s="1943" t="s">
        <v>2079</v>
      </c>
      <c r="B16" s="2014"/>
      <c r="C16" s="4460"/>
      <c r="D16" s="4460"/>
      <c r="E16" s="4460"/>
      <c r="F16" s="4460"/>
      <c r="G16" s="4460"/>
      <c r="H16" s="4460"/>
      <c r="I16" s="4460"/>
      <c r="J16" s="4460"/>
      <c r="K16" s="4460"/>
      <c r="L16" s="4460"/>
      <c r="M16" s="4460"/>
      <c r="N16" s="4460"/>
      <c r="O16" s="4460"/>
      <c r="P16" s="4460"/>
      <c r="Q16" s="1986">
        <f t="shared" si="1"/>
        <v>0</v>
      </c>
      <c r="R16" s="4460"/>
      <c r="S16" s="3646"/>
      <c r="T16" s="3646"/>
      <c r="U16" s="3646"/>
      <c r="V16" s="3646"/>
      <c r="W16" s="3646" t="s">
        <v>527</v>
      </c>
    </row>
    <row r="17" spans="1:23" ht="14">
      <c r="A17" s="1943" t="s">
        <v>2080</v>
      </c>
      <c r="B17" s="2014"/>
      <c r="C17" s="4460"/>
      <c r="D17" s="4460"/>
      <c r="E17" s="4460"/>
      <c r="F17" s="4460"/>
      <c r="G17" s="4460"/>
      <c r="H17" s="4460"/>
      <c r="I17" s="4460"/>
      <c r="J17" s="4460"/>
      <c r="K17" s="4460"/>
      <c r="L17" s="4460"/>
      <c r="M17" s="4460"/>
      <c r="N17" s="4460"/>
      <c r="O17" s="4460"/>
      <c r="P17" s="4460"/>
      <c r="Q17" s="1986">
        <f t="shared" si="1"/>
        <v>0</v>
      </c>
      <c r="R17" s="4460"/>
      <c r="S17" s="3646"/>
      <c r="T17" s="3646"/>
      <c r="U17" s="3646"/>
      <c r="V17" s="3646"/>
      <c r="W17" s="3646" t="s">
        <v>1060</v>
      </c>
    </row>
    <row r="18" spans="1:23" ht="14">
      <c r="A18" s="1944" t="s">
        <v>2081</v>
      </c>
      <c r="B18" s="2015"/>
      <c r="C18" s="4461"/>
      <c r="D18" s="4461"/>
      <c r="E18" s="4461"/>
      <c r="F18" s="4461"/>
      <c r="G18" s="4461"/>
      <c r="H18" s="4461"/>
      <c r="I18" s="4461"/>
      <c r="J18" s="4461"/>
      <c r="K18" s="4461"/>
      <c r="L18" s="4461"/>
      <c r="M18" s="4461"/>
      <c r="N18" s="4461"/>
      <c r="O18" s="4461"/>
      <c r="P18" s="4461"/>
      <c r="Q18" s="1991">
        <f t="shared" si="1"/>
        <v>0</v>
      </c>
      <c r="R18" s="4461"/>
      <c r="S18" s="3646"/>
      <c r="T18" s="3646"/>
      <c r="U18" s="3646"/>
      <c r="V18" s="3646"/>
      <c r="W18" s="3646" t="s">
        <v>1055</v>
      </c>
    </row>
    <row r="19" spans="1:23" ht="14">
      <c r="A19" s="1944" t="s">
        <v>2084</v>
      </c>
      <c r="B19" s="2015"/>
      <c r="C19" s="4461"/>
      <c r="D19" s="4461"/>
      <c r="E19" s="4461"/>
      <c r="F19" s="4461"/>
      <c r="G19" s="4461"/>
      <c r="H19" s="4461"/>
      <c r="I19" s="4461"/>
      <c r="J19" s="4461"/>
      <c r="K19" s="4461"/>
      <c r="L19" s="4461"/>
      <c r="M19" s="4461"/>
      <c r="N19" s="4461"/>
      <c r="O19" s="4461"/>
      <c r="P19" s="4461"/>
      <c r="Q19" s="1991">
        <f t="shared" si="1"/>
        <v>0</v>
      </c>
      <c r="R19" s="4461"/>
      <c r="S19" s="3646"/>
      <c r="T19" s="3646"/>
      <c r="U19" s="3646"/>
      <c r="V19" s="3646"/>
      <c r="W19" s="3646" t="s">
        <v>1055</v>
      </c>
    </row>
    <row r="20" spans="1:23" ht="14.5" thickBot="1">
      <c r="A20" s="3605" t="s">
        <v>2085</v>
      </c>
      <c r="B20" s="3606"/>
      <c r="C20" s="3600"/>
      <c r="D20" s="3600"/>
      <c r="E20" s="3600"/>
      <c r="F20" s="3600"/>
      <c r="G20" s="3600"/>
      <c r="H20" s="3600"/>
      <c r="I20" s="3600"/>
      <c r="J20" s="3600"/>
      <c r="K20" s="3600"/>
      <c r="L20" s="3600"/>
      <c r="M20" s="3600"/>
      <c r="N20" s="3600"/>
      <c r="O20" s="3600"/>
      <c r="P20" s="3600"/>
      <c r="Q20" s="3607">
        <f t="shared" si="1"/>
        <v>0</v>
      </c>
      <c r="R20" s="3600"/>
      <c r="S20" s="3646"/>
      <c r="T20" s="3646"/>
      <c r="U20" s="3646"/>
      <c r="V20" s="3646"/>
      <c r="W20" s="3647" t="s">
        <v>1218</v>
      </c>
    </row>
    <row r="21" spans="1:23" ht="13">
      <c r="A21" s="3602" t="s">
        <v>516</v>
      </c>
      <c r="B21" s="3603"/>
      <c r="C21" s="4462"/>
      <c r="D21" s="4462"/>
      <c r="E21" s="4462"/>
      <c r="F21" s="4462"/>
      <c r="G21" s="4462"/>
      <c r="H21" s="4462"/>
      <c r="I21" s="4462"/>
      <c r="J21" s="4462"/>
      <c r="K21" s="4462"/>
      <c r="L21" s="4462"/>
      <c r="M21" s="4462"/>
      <c r="N21" s="4462"/>
      <c r="O21" s="4462"/>
      <c r="P21" s="4462"/>
      <c r="Q21" s="4463"/>
      <c r="R21" s="4462"/>
      <c r="S21" s="3646"/>
      <c r="T21" s="3646"/>
      <c r="U21" s="3646"/>
      <c r="V21" s="3646"/>
      <c r="W21" s="3646" t="s">
        <v>1099</v>
      </c>
    </row>
    <row r="22" spans="1:23" ht="14">
      <c r="A22" s="1974" t="s">
        <v>1238</v>
      </c>
      <c r="B22" s="2015"/>
      <c r="C22" s="4464"/>
      <c r="D22" s="4465"/>
      <c r="E22" s="4465"/>
      <c r="F22" s="4465"/>
      <c r="G22" s="4465"/>
      <c r="H22" s="4465"/>
      <c r="I22" s="4465"/>
      <c r="J22" s="4465"/>
      <c r="K22" s="4465"/>
      <c r="L22" s="4465"/>
      <c r="M22" s="4465"/>
      <c r="N22" s="4465"/>
      <c r="O22" s="4465"/>
      <c r="P22" s="4465"/>
      <c r="Q22" s="4466"/>
      <c r="R22" s="4465"/>
      <c r="S22" s="3646"/>
      <c r="T22" s="3646"/>
      <c r="U22" s="3646"/>
      <c r="V22" s="3646"/>
      <c r="W22" s="3646" t="s">
        <v>1766</v>
      </c>
    </row>
    <row r="23" spans="1:23" ht="14">
      <c r="A23" s="1943" t="s">
        <v>1239</v>
      </c>
      <c r="B23" s="2015"/>
      <c r="C23" s="326"/>
      <c r="D23" s="320"/>
      <c r="E23" s="320"/>
      <c r="F23" s="320"/>
      <c r="G23" s="320"/>
      <c r="H23" s="320"/>
      <c r="I23" s="320"/>
      <c r="J23" s="320"/>
      <c r="K23" s="320"/>
      <c r="L23" s="320"/>
      <c r="M23" s="320"/>
      <c r="N23" s="320"/>
      <c r="O23" s="320"/>
      <c r="P23" s="320"/>
      <c r="Q23" s="36">
        <f t="shared" ref="Q23:Q31" si="2">SUM(C23:P23)</f>
        <v>0</v>
      </c>
      <c r="R23" s="320"/>
      <c r="S23" s="3646"/>
      <c r="T23" s="3646"/>
      <c r="U23" s="3646"/>
      <c r="V23" s="3646"/>
      <c r="W23" s="3646" t="s">
        <v>1057</v>
      </c>
    </row>
    <row r="24" spans="1:23" ht="14">
      <c r="A24" s="1943" t="s">
        <v>1775</v>
      </c>
      <c r="B24" s="2015"/>
      <c r="C24" s="29"/>
      <c r="D24" s="1806"/>
      <c r="E24" s="1806"/>
      <c r="F24" s="1806"/>
      <c r="G24" s="1806"/>
      <c r="H24" s="1806"/>
      <c r="I24" s="1806"/>
      <c r="J24" s="1806"/>
      <c r="K24" s="1806"/>
      <c r="L24" s="1806"/>
      <c r="M24" s="1806"/>
      <c r="N24" s="1806"/>
      <c r="O24" s="1806"/>
      <c r="P24" s="1806"/>
      <c r="Q24" s="36">
        <f t="shared" si="2"/>
        <v>0</v>
      </c>
      <c r="R24" s="27"/>
      <c r="S24" s="3646"/>
      <c r="T24" s="3646"/>
      <c r="U24" s="3646"/>
      <c r="V24" s="3646"/>
      <c r="W24" s="3646" t="s">
        <v>721</v>
      </c>
    </row>
    <row r="25" spans="1:23" ht="14">
      <c r="A25" s="1943" t="s">
        <v>1240</v>
      </c>
      <c r="B25" s="2015"/>
      <c r="C25" s="29"/>
      <c r="D25" s="1806"/>
      <c r="E25" s="1806"/>
      <c r="F25" s="1806"/>
      <c r="G25" s="1806"/>
      <c r="H25" s="1806"/>
      <c r="I25" s="1806"/>
      <c r="J25" s="1806"/>
      <c r="K25" s="1806"/>
      <c r="L25" s="1806"/>
      <c r="M25" s="1806"/>
      <c r="N25" s="1806"/>
      <c r="O25" s="1806"/>
      <c r="P25" s="1806"/>
      <c r="Q25" s="36">
        <f t="shared" si="2"/>
        <v>0</v>
      </c>
      <c r="R25" s="27"/>
      <c r="S25" s="3646"/>
      <c r="T25" s="3646"/>
      <c r="U25" s="3646"/>
      <c r="V25" s="3646"/>
      <c r="W25" s="3646" t="s">
        <v>1054</v>
      </c>
    </row>
    <row r="26" spans="1:23" ht="14">
      <c r="A26" s="1946" t="s">
        <v>1241</v>
      </c>
      <c r="B26" s="52"/>
      <c r="C26" s="29"/>
      <c r="D26" s="1806"/>
      <c r="E26" s="1806"/>
      <c r="F26" s="1806"/>
      <c r="G26" s="1806"/>
      <c r="H26" s="1806"/>
      <c r="I26" s="1806"/>
      <c r="J26" s="1806"/>
      <c r="K26" s="1806"/>
      <c r="L26" s="1806"/>
      <c r="M26" s="1806"/>
      <c r="N26" s="1806"/>
      <c r="O26" s="1806"/>
      <c r="P26" s="1806"/>
      <c r="Q26" s="36">
        <f t="shared" si="2"/>
        <v>0</v>
      </c>
      <c r="R26" s="27"/>
      <c r="S26" s="3646"/>
      <c r="T26" s="3646"/>
      <c r="U26" s="3646"/>
      <c r="V26" s="3646"/>
      <c r="W26" s="3646" t="s">
        <v>1061</v>
      </c>
    </row>
    <row r="27" spans="1:23" ht="14">
      <c r="A27" s="1946" t="s">
        <v>2059</v>
      </c>
      <c r="B27" s="52"/>
      <c r="C27" s="29"/>
      <c r="D27" s="1806"/>
      <c r="E27" s="1806"/>
      <c r="F27" s="1806"/>
      <c r="G27" s="1806"/>
      <c r="H27" s="1806"/>
      <c r="I27" s="1806"/>
      <c r="J27" s="1806"/>
      <c r="K27" s="1806"/>
      <c r="L27" s="1806"/>
      <c r="M27" s="1806"/>
      <c r="N27" s="1806"/>
      <c r="O27" s="1806"/>
      <c r="P27" s="1806"/>
      <c r="Q27" s="36">
        <f t="shared" si="2"/>
        <v>0</v>
      </c>
      <c r="R27" s="27"/>
      <c r="S27" s="3646"/>
      <c r="T27" s="3646"/>
      <c r="U27" s="3646"/>
      <c r="V27" s="3646"/>
      <c r="W27" s="3646" t="s">
        <v>1100</v>
      </c>
    </row>
    <row r="28" spans="1:23" ht="14">
      <c r="A28" s="1946" t="s">
        <v>2060</v>
      </c>
      <c r="B28" s="52"/>
      <c r="C28" s="29"/>
      <c r="D28" s="27"/>
      <c r="E28" s="27"/>
      <c r="F28" s="27"/>
      <c r="G28" s="27"/>
      <c r="H28" s="27"/>
      <c r="I28" s="27"/>
      <c r="J28" s="27"/>
      <c r="K28" s="27"/>
      <c r="L28" s="27"/>
      <c r="M28" s="27"/>
      <c r="N28" s="27"/>
      <c r="O28" s="27"/>
      <c r="P28" s="27"/>
      <c r="Q28" s="36">
        <f t="shared" si="2"/>
        <v>0</v>
      </c>
      <c r="R28" s="27"/>
      <c r="S28" s="3646"/>
      <c r="T28" s="3646"/>
      <c r="U28" s="3646"/>
      <c r="V28" s="3646"/>
      <c r="W28" s="3646"/>
    </row>
    <row r="29" spans="1:23" ht="14">
      <c r="A29" s="4382" t="s">
        <v>2061</v>
      </c>
      <c r="B29" s="52"/>
      <c r="C29" s="29"/>
      <c r="D29" s="1806"/>
      <c r="E29" s="1806"/>
      <c r="F29" s="1806"/>
      <c r="G29" s="1806"/>
      <c r="H29" s="1806"/>
      <c r="I29" s="1806"/>
      <c r="J29" s="1806"/>
      <c r="K29" s="1806"/>
      <c r="L29" s="1806"/>
      <c r="M29" s="1806"/>
      <c r="N29" s="1806"/>
      <c r="O29" s="1806"/>
      <c r="P29" s="1806"/>
      <c r="Q29" s="36">
        <f t="shared" si="2"/>
        <v>0</v>
      </c>
      <c r="R29" s="27"/>
      <c r="S29" s="3646"/>
      <c r="T29" s="3646"/>
      <c r="U29" s="3646"/>
      <c r="V29" s="3646"/>
      <c r="W29" s="3646" t="s">
        <v>1062</v>
      </c>
    </row>
    <row r="30" spans="1:23" ht="14">
      <c r="A30" s="4382" t="s">
        <v>2062</v>
      </c>
      <c r="B30" s="52"/>
      <c r="C30" s="495"/>
      <c r="D30" s="1879"/>
      <c r="E30" s="1879"/>
      <c r="F30" s="1879"/>
      <c r="G30" s="1879"/>
      <c r="H30" s="1879"/>
      <c r="I30" s="1879"/>
      <c r="J30" s="1879"/>
      <c r="K30" s="1879"/>
      <c r="L30" s="1879"/>
      <c r="M30" s="1879"/>
      <c r="N30" s="1879"/>
      <c r="O30" s="1879"/>
      <c r="P30" s="1879"/>
      <c r="Q30" s="4594">
        <f t="shared" ref="Q30" si="3">SUM(C30:P30)</f>
        <v>0</v>
      </c>
      <c r="R30" s="27"/>
      <c r="S30" s="3646"/>
      <c r="T30" s="3646"/>
      <c r="U30" s="3646"/>
      <c r="V30" s="3646"/>
      <c r="W30" s="3646" t="s">
        <v>1219</v>
      </c>
    </row>
    <row r="31" spans="1:23" ht="14">
      <c r="A31" s="1947" t="s">
        <v>2063</v>
      </c>
      <c r="B31" s="52"/>
      <c r="C31" s="495"/>
      <c r="D31" s="1879"/>
      <c r="E31" s="1879"/>
      <c r="F31" s="1879"/>
      <c r="G31" s="1879"/>
      <c r="H31" s="1879"/>
      <c r="I31" s="1879"/>
      <c r="J31" s="1879"/>
      <c r="K31" s="1879"/>
      <c r="L31" s="1879"/>
      <c r="M31" s="1879"/>
      <c r="N31" s="1879"/>
      <c r="O31" s="1879"/>
      <c r="P31" s="1879"/>
      <c r="Q31" s="327">
        <f t="shared" si="2"/>
        <v>0</v>
      </c>
      <c r="R31" s="27"/>
      <c r="S31" s="3646"/>
      <c r="T31" s="3646"/>
      <c r="U31" s="3646"/>
      <c r="V31" s="3646"/>
      <c r="W31" s="3646" t="s">
        <v>1219</v>
      </c>
    </row>
    <row r="32" spans="1:23" ht="14">
      <c r="A32" s="1994" t="s">
        <v>529</v>
      </c>
      <c r="B32" s="2023"/>
      <c r="C32" s="55">
        <f>SUM(C23:C31)</f>
        <v>0</v>
      </c>
      <c r="D32" s="55">
        <f t="shared" ref="D32:R32" si="4">SUM(D23:D31)</f>
        <v>0</v>
      </c>
      <c r="E32" s="55">
        <f t="shared" si="4"/>
        <v>0</v>
      </c>
      <c r="F32" s="55">
        <f t="shared" si="4"/>
        <v>0</v>
      </c>
      <c r="G32" s="55">
        <f t="shared" si="4"/>
        <v>0</v>
      </c>
      <c r="H32" s="55">
        <f t="shared" si="4"/>
        <v>0</v>
      </c>
      <c r="I32" s="55">
        <f t="shared" si="4"/>
        <v>0</v>
      </c>
      <c r="J32" s="55">
        <f t="shared" si="4"/>
        <v>0</v>
      </c>
      <c r="K32" s="55">
        <f t="shared" si="4"/>
        <v>0</v>
      </c>
      <c r="L32" s="55">
        <f t="shared" si="4"/>
        <v>0</v>
      </c>
      <c r="M32" s="55">
        <f t="shared" si="4"/>
        <v>0</v>
      </c>
      <c r="N32" s="55">
        <f t="shared" si="4"/>
        <v>0</v>
      </c>
      <c r="O32" s="55">
        <f t="shared" si="4"/>
        <v>0</v>
      </c>
      <c r="P32" s="55">
        <f t="shared" si="4"/>
        <v>0</v>
      </c>
      <c r="Q32" s="55">
        <f t="shared" si="4"/>
        <v>0</v>
      </c>
      <c r="R32" s="55">
        <f t="shared" si="4"/>
        <v>0</v>
      </c>
      <c r="S32" s="3646"/>
      <c r="T32" s="3646"/>
      <c r="U32" s="3646"/>
      <c r="V32" s="3646"/>
      <c r="W32" s="3646" t="s">
        <v>1058</v>
      </c>
    </row>
    <row r="33" spans="1:23" ht="14">
      <c r="A33" s="1975" t="s">
        <v>1242</v>
      </c>
      <c r="B33" s="2022"/>
      <c r="C33" s="21"/>
      <c r="D33" s="1878"/>
      <c r="E33" s="1878"/>
      <c r="F33" s="1878"/>
      <c r="G33" s="1878"/>
      <c r="H33" s="1878"/>
      <c r="I33" s="1878"/>
      <c r="J33" s="1878"/>
      <c r="K33" s="1878"/>
      <c r="L33" s="1878"/>
      <c r="M33" s="1878"/>
      <c r="N33" s="1878"/>
      <c r="O33" s="1878"/>
      <c r="P33" s="1878"/>
      <c r="Q33" s="1878"/>
      <c r="R33" s="21"/>
      <c r="S33" s="3646"/>
      <c r="T33" s="3646"/>
      <c r="U33" s="3646"/>
      <c r="V33" s="3646"/>
      <c r="W33" s="3646" t="s">
        <v>1063</v>
      </c>
    </row>
    <row r="34" spans="1:23" ht="14">
      <c r="A34" s="1943" t="s">
        <v>2086</v>
      </c>
      <c r="B34" s="2021"/>
      <c r="C34" s="4460"/>
      <c r="D34" s="4460"/>
      <c r="E34" s="4460"/>
      <c r="F34" s="4460"/>
      <c r="G34" s="4460"/>
      <c r="H34" s="4460"/>
      <c r="I34" s="4460"/>
      <c r="J34" s="4460"/>
      <c r="K34" s="4460"/>
      <c r="L34" s="4460"/>
      <c r="M34" s="4460"/>
      <c r="N34" s="4460"/>
      <c r="O34" s="4460"/>
      <c r="P34" s="4460"/>
      <c r="Q34" s="1986">
        <f>SUM(C34:P34)</f>
        <v>0</v>
      </c>
      <c r="R34" s="321"/>
      <c r="S34" s="3646"/>
      <c r="T34" s="3646"/>
      <c r="U34" s="3646"/>
      <c r="V34" s="3646"/>
      <c r="W34" s="3646" t="s">
        <v>528</v>
      </c>
    </row>
    <row r="35" spans="1:23" ht="14">
      <c r="A35" s="1943" t="s">
        <v>1244</v>
      </c>
      <c r="B35" s="2021"/>
      <c r="C35" s="4460"/>
      <c r="D35" s="4460"/>
      <c r="E35" s="4460"/>
      <c r="F35" s="4460"/>
      <c r="G35" s="4460"/>
      <c r="H35" s="4460"/>
      <c r="I35" s="4460"/>
      <c r="J35" s="4460"/>
      <c r="K35" s="4460"/>
      <c r="L35" s="4460"/>
      <c r="M35" s="4460"/>
      <c r="N35" s="4460"/>
      <c r="O35" s="4460"/>
      <c r="P35" s="4460"/>
      <c r="Q35" s="1986">
        <f>SUM(C35:P35)</f>
        <v>0</v>
      </c>
      <c r="R35" s="321"/>
      <c r="S35" s="3646"/>
      <c r="T35" s="3646"/>
      <c r="U35" s="3646"/>
      <c r="V35" s="3646"/>
      <c r="W35" s="3646" t="s">
        <v>249</v>
      </c>
    </row>
    <row r="36" spans="1:23" ht="14">
      <c r="A36" s="1949" t="s">
        <v>1250</v>
      </c>
      <c r="B36" s="2021"/>
      <c r="C36" s="4460"/>
      <c r="D36" s="4460"/>
      <c r="E36" s="4460"/>
      <c r="F36" s="4460"/>
      <c r="G36" s="4460"/>
      <c r="H36" s="4460"/>
      <c r="I36" s="4460"/>
      <c r="J36" s="4460"/>
      <c r="K36" s="4460"/>
      <c r="L36" s="4460"/>
      <c r="M36" s="4460"/>
      <c r="N36" s="4460"/>
      <c r="O36" s="4460"/>
      <c r="P36" s="4460"/>
      <c r="Q36" s="1990">
        <f>SUM(C36:P36)</f>
        <v>0</v>
      </c>
      <c r="R36" s="321"/>
      <c r="S36" s="3646"/>
      <c r="T36" s="3646"/>
      <c r="U36" s="3646"/>
      <c r="V36" s="3646"/>
      <c r="W36" s="3646"/>
    </row>
    <row r="37" spans="1:23" ht="14.5">
      <c r="A37" s="1948" t="s">
        <v>1237</v>
      </c>
      <c r="B37" s="984"/>
      <c r="C37" s="324">
        <f>SUM(C34:C36)</f>
        <v>0</v>
      </c>
      <c r="D37" s="324">
        <f t="shared" ref="D37:R37" si="5">SUM(D34:D36)</f>
        <v>0</v>
      </c>
      <c r="E37" s="324">
        <f t="shared" si="5"/>
        <v>0</v>
      </c>
      <c r="F37" s="324">
        <f t="shared" si="5"/>
        <v>0</v>
      </c>
      <c r="G37" s="324">
        <f t="shared" si="5"/>
        <v>0</v>
      </c>
      <c r="H37" s="324">
        <f t="shared" si="5"/>
        <v>0</v>
      </c>
      <c r="I37" s="324">
        <f t="shared" si="5"/>
        <v>0</v>
      </c>
      <c r="J37" s="324">
        <f t="shared" si="5"/>
        <v>0</v>
      </c>
      <c r="K37" s="324">
        <f t="shared" si="5"/>
        <v>0</v>
      </c>
      <c r="L37" s="324">
        <f t="shared" si="5"/>
        <v>0</v>
      </c>
      <c r="M37" s="324">
        <f t="shared" si="5"/>
        <v>0</v>
      </c>
      <c r="N37" s="324">
        <f t="shared" si="5"/>
        <v>0</v>
      </c>
      <c r="O37" s="324">
        <f t="shared" si="5"/>
        <v>0</v>
      </c>
      <c r="P37" s="324">
        <f t="shared" si="5"/>
        <v>0</v>
      </c>
      <c r="Q37" s="324">
        <f t="shared" si="5"/>
        <v>0</v>
      </c>
      <c r="R37" s="324">
        <f t="shared" si="5"/>
        <v>0</v>
      </c>
      <c r="S37" s="3646"/>
      <c r="T37" s="3646"/>
      <c r="U37" s="3646"/>
      <c r="V37" s="3646"/>
      <c r="W37" s="3646"/>
    </row>
    <row r="38" spans="1:23" ht="14">
      <c r="A38" s="1976" t="s">
        <v>1243</v>
      </c>
      <c r="B38" s="1987"/>
      <c r="C38" s="4467"/>
      <c r="D38" s="4467"/>
      <c r="E38" s="4467"/>
      <c r="F38" s="4467"/>
      <c r="G38" s="4467"/>
      <c r="H38" s="4467"/>
      <c r="I38" s="4467"/>
      <c r="J38" s="4467"/>
      <c r="K38" s="4467"/>
      <c r="L38" s="4467"/>
      <c r="M38" s="4467"/>
      <c r="N38" s="4467"/>
      <c r="O38" s="4467"/>
      <c r="P38" s="4467"/>
      <c r="Q38" s="4467"/>
      <c r="R38" s="4467"/>
      <c r="S38" s="3646"/>
      <c r="T38" s="3646"/>
      <c r="U38" s="3646"/>
      <c r="V38" s="3646"/>
      <c r="W38" s="3646"/>
    </row>
    <row r="39" spans="1:23" ht="18" customHeight="1">
      <c r="A39" s="1951" t="s">
        <v>1245</v>
      </c>
      <c r="B39" s="1988"/>
      <c r="C39" s="4460"/>
      <c r="D39" s="4460"/>
      <c r="E39" s="4460"/>
      <c r="F39" s="4460"/>
      <c r="G39" s="4460"/>
      <c r="H39" s="4460"/>
      <c r="I39" s="4460"/>
      <c r="J39" s="4460"/>
      <c r="K39" s="4460"/>
      <c r="L39" s="4460"/>
      <c r="M39" s="4460"/>
      <c r="N39" s="4460"/>
      <c r="O39" s="4460"/>
      <c r="P39" s="4460"/>
      <c r="Q39" s="1986">
        <f t="shared" ref="Q39:Q44" si="6">SUM(C39:P39)</f>
        <v>0</v>
      </c>
      <c r="R39" s="1989"/>
      <c r="S39" s="3646"/>
      <c r="T39" s="3646"/>
      <c r="U39" s="3646"/>
      <c r="V39" s="3646"/>
      <c r="W39" s="3646"/>
    </row>
    <row r="40" spans="1:23" ht="23">
      <c r="A40" s="1951" t="s">
        <v>1246</v>
      </c>
      <c r="B40" s="1988"/>
      <c r="C40" s="4460"/>
      <c r="D40" s="4460"/>
      <c r="E40" s="4460"/>
      <c r="F40" s="4460"/>
      <c r="G40" s="4460"/>
      <c r="H40" s="4460"/>
      <c r="I40" s="4460"/>
      <c r="J40" s="4460"/>
      <c r="K40" s="4460"/>
      <c r="L40" s="4460"/>
      <c r="M40" s="4460"/>
      <c r="N40" s="4460"/>
      <c r="O40" s="4460"/>
      <c r="P40" s="4460"/>
      <c r="Q40" s="1986">
        <f t="shared" si="6"/>
        <v>0</v>
      </c>
      <c r="R40" s="1989"/>
      <c r="S40" s="3646"/>
      <c r="T40" s="3646"/>
      <c r="U40" s="3646"/>
      <c r="V40" s="3646"/>
      <c r="W40" s="3646"/>
    </row>
    <row r="41" spans="1:23" ht="25">
      <c r="A41" s="1951" t="s">
        <v>1253</v>
      </c>
      <c r="B41" s="1988"/>
      <c r="C41" s="4460"/>
      <c r="D41" s="4460"/>
      <c r="E41" s="4460"/>
      <c r="F41" s="4460"/>
      <c r="G41" s="4460"/>
      <c r="H41" s="4460"/>
      <c r="I41" s="4460"/>
      <c r="J41" s="4460"/>
      <c r="K41" s="4460"/>
      <c r="L41" s="4460"/>
      <c r="M41" s="4460"/>
      <c r="N41" s="4460"/>
      <c r="O41" s="4460"/>
      <c r="P41" s="4460"/>
      <c r="Q41" s="1986">
        <f t="shared" si="6"/>
        <v>0</v>
      </c>
      <c r="R41" s="1989"/>
      <c r="S41" s="3646"/>
      <c r="T41" s="3646"/>
      <c r="U41" s="3646"/>
      <c r="V41" s="3646"/>
      <c r="W41" s="3646"/>
    </row>
    <row r="42" spans="1:23" ht="12.5">
      <c r="A42" s="1951" t="s">
        <v>1252</v>
      </c>
      <c r="B42" s="1988"/>
      <c r="C42" s="1989"/>
      <c r="D42" s="1989"/>
      <c r="E42" s="1989"/>
      <c r="F42" s="1989"/>
      <c r="G42" s="1989"/>
      <c r="H42" s="1989"/>
      <c r="I42" s="1989"/>
      <c r="J42" s="1989"/>
      <c r="K42" s="1989"/>
      <c r="L42" s="1989"/>
      <c r="M42" s="1989"/>
      <c r="N42" s="1989"/>
      <c r="O42" s="1989"/>
      <c r="P42" s="1989"/>
      <c r="Q42" s="1986">
        <f t="shared" si="6"/>
        <v>0</v>
      </c>
      <c r="R42" s="1989"/>
      <c r="S42" s="3646"/>
      <c r="T42" s="3646"/>
      <c r="U42" s="3646"/>
      <c r="V42" s="3646"/>
      <c r="W42" s="3646"/>
    </row>
    <row r="43" spans="1:23" ht="25">
      <c r="A43" s="1951" t="s">
        <v>1247</v>
      </c>
      <c r="B43" s="1992"/>
      <c r="C43" s="1806"/>
      <c r="D43" s="1806"/>
      <c r="E43" s="1806"/>
      <c r="F43" s="1806"/>
      <c r="G43" s="1806"/>
      <c r="H43" s="1806"/>
      <c r="I43" s="1806"/>
      <c r="J43" s="1806"/>
      <c r="K43" s="1806"/>
      <c r="L43" s="1806"/>
      <c r="M43" s="1806"/>
      <c r="N43" s="1806"/>
      <c r="O43" s="1806"/>
      <c r="P43" s="1806"/>
      <c r="Q43" s="1986">
        <f t="shared" si="6"/>
        <v>0</v>
      </c>
      <c r="R43" s="1806"/>
      <c r="S43" s="3646"/>
      <c r="T43" s="3646"/>
      <c r="U43" s="3646"/>
      <c r="V43" s="3646"/>
      <c r="W43" s="3646"/>
    </row>
    <row r="44" spans="1:23" ht="25">
      <c r="A44" s="1951" t="s">
        <v>1251</v>
      </c>
      <c r="B44" s="1863"/>
      <c r="C44" s="1850"/>
      <c r="D44" s="1850"/>
      <c r="E44" s="1850"/>
      <c r="F44" s="1850"/>
      <c r="G44" s="1850"/>
      <c r="H44" s="1850"/>
      <c r="I44" s="1850"/>
      <c r="J44" s="1850"/>
      <c r="K44" s="1850"/>
      <c r="L44" s="1850"/>
      <c r="M44" s="1850"/>
      <c r="N44" s="1850"/>
      <c r="O44" s="1850"/>
      <c r="P44" s="1850"/>
      <c r="Q44" s="1986">
        <f t="shared" si="6"/>
        <v>0</v>
      </c>
      <c r="R44" s="1850"/>
      <c r="S44" s="3646"/>
      <c r="T44" s="3646"/>
      <c r="U44" s="3646"/>
      <c r="V44" s="3646"/>
      <c r="W44" s="3646"/>
    </row>
    <row r="45" spans="1:23" ht="14.5">
      <c r="A45" s="1906" t="s">
        <v>1275</v>
      </c>
      <c r="B45" s="1995"/>
      <c r="C45" s="1819">
        <f>SUM(C39:C44)</f>
        <v>0</v>
      </c>
      <c r="D45" s="1819">
        <f t="shared" ref="D45:P45" si="7">SUM(D39:D44)</f>
        <v>0</v>
      </c>
      <c r="E45" s="1819">
        <f t="shared" si="7"/>
        <v>0</v>
      </c>
      <c r="F45" s="1819">
        <f t="shared" si="7"/>
        <v>0</v>
      </c>
      <c r="G45" s="1819">
        <f t="shared" si="7"/>
        <v>0</v>
      </c>
      <c r="H45" s="1819">
        <f t="shared" si="7"/>
        <v>0</v>
      </c>
      <c r="I45" s="1819">
        <f t="shared" si="7"/>
        <v>0</v>
      </c>
      <c r="J45" s="1819">
        <f t="shared" si="7"/>
        <v>0</v>
      </c>
      <c r="K45" s="1819">
        <f t="shared" si="7"/>
        <v>0</v>
      </c>
      <c r="L45" s="1819">
        <f t="shared" si="7"/>
        <v>0</v>
      </c>
      <c r="M45" s="1819">
        <f t="shared" si="7"/>
        <v>0</v>
      </c>
      <c r="N45" s="1819">
        <f t="shared" si="7"/>
        <v>0</v>
      </c>
      <c r="O45" s="1819">
        <f t="shared" si="7"/>
        <v>0</v>
      </c>
      <c r="P45" s="1819">
        <f t="shared" si="7"/>
        <v>0</v>
      </c>
      <c r="Q45" s="1819">
        <f>SUM(Q39:Q44)</f>
        <v>0</v>
      </c>
      <c r="R45" s="1819">
        <f t="shared" ref="R45" si="8">SUM(R39:R44)</f>
        <v>0</v>
      </c>
      <c r="S45" s="3646"/>
      <c r="T45" s="3646"/>
      <c r="U45" s="3646"/>
      <c r="V45" s="3646"/>
      <c r="W45" s="3646"/>
    </row>
    <row r="46" spans="1:23" ht="14">
      <c r="A46" s="2019" t="s">
        <v>1248</v>
      </c>
      <c r="B46" s="1993"/>
      <c r="C46" s="2020"/>
      <c r="D46" s="1882"/>
      <c r="E46" s="1882"/>
      <c r="F46" s="1882"/>
      <c r="G46" s="1882"/>
      <c r="H46" s="1882"/>
      <c r="I46" s="1882"/>
      <c r="J46" s="1882"/>
      <c r="K46" s="1882"/>
      <c r="L46" s="1882"/>
      <c r="M46" s="1882"/>
      <c r="N46" s="1882"/>
      <c r="O46" s="1882"/>
      <c r="P46" s="1882"/>
      <c r="Q46" s="2020"/>
      <c r="R46" s="1882"/>
      <c r="S46" s="3646"/>
      <c r="T46" s="3646"/>
      <c r="U46" s="3646"/>
      <c r="V46" s="3646"/>
      <c r="W46" s="3646"/>
    </row>
    <row r="47" spans="1:23" ht="28">
      <c r="A47" s="1952" t="s">
        <v>1249</v>
      </c>
      <c r="B47" s="1883"/>
      <c r="C47" s="4468"/>
      <c r="D47" s="4468"/>
      <c r="E47" s="4468"/>
      <c r="F47" s="4468"/>
      <c r="G47" s="4468"/>
      <c r="H47" s="4468"/>
      <c r="I47" s="4468"/>
      <c r="J47" s="4468"/>
      <c r="K47" s="4468"/>
      <c r="L47" s="4468"/>
      <c r="M47" s="4468"/>
      <c r="N47" s="4468"/>
      <c r="O47" s="4468"/>
      <c r="P47" s="4468"/>
      <c r="Q47" s="3483">
        <f>SUM(C47:P47)</f>
        <v>0</v>
      </c>
      <c r="R47" s="3484">
        <v>0</v>
      </c>
      <c r="S47" s="3646"/>
      <c r="T47" s="3646"/>
      <c r="U47" s="3646"/>
      <c r="V47" s="3646"/>
      <c r="W47" s="3646"/>
    </row>
    <row r="48" spans="1:23" ht="25">
      <c r="A48" s="1953" t="s">
        <v>1255</v>
      </c>
      <c r="B48" s="53"/>
      <c r="C48" s="4468"/>
      <c r="D48" s="4468"/>
      <c r="E48" s="4468"/>
      <c r="F48" s="4468"/>
      <c r="G48" s="4468"/>
      <c r="H48" s="4468"/>
      <c r="I48" s="4468"/>
      <c r="J48" s="4468"/>
      <c r="K48" s="4468"/>
      <c r="L48" s="4468"/>
      <c r="M48" s="4468"/>
      <c r="N48" s="4468"/>
      <c r="O48" s="4468"/>
      <c r="P48" s="4468"/>
      <c r="Q48" s="3483">
        <f>SUM(C48:P48)</f>
        <v>0</v>
      </c>
      <c r="R48" s="3484">
        <v>0</v>
      </c>
      <c r="S48" s="3646"/>
      <c r="T48" s="3646"/>
      <c r="U48" s="3646"/>
      <c r="V48" s="3646"/>
      <c r="W48" s="3646"/>
    </row>
    <row r="49" spans="1:23" ht="25">
      <c r="A49" s="1953" t="s">
        <v>1254</v>
      </c>
      <c r="B49" s="52"/>
      <c r="C49" s="4468"/>
      <c r="D49" s="4468"/>
      <c r="E49" s="4468"/>
      <c r="F49" s="4468"/>
      <c r="G49" s="4468"/>
      <c r="H49" s="4468"/>
      <c r="I49" s="4468"/>
      <c r="J49" s="4468"/>
      <c r="K49" s="4468"/>
      <c r="L49" s="4468"/>
      <c r="M49" s="4468"/>
      <c r="N49" s="4468"/>
      <c r="O49" s="4468"/>
      <c r="P49" s="4468"/>
      <c r="Q49" s="3483">
        <f>SUM(C49:P49)</f>
        <v>0</v>
      </c>
      <c r="R49" s="3485">
        <v>0</v>
      </c>
      <c r="S49" s="3646"/>
      <c r="T49" s="3646"/>
      <c r="U49" s="3646"/>
      <c r="V49" s="3646"/>
      <c r="W49" s="3646"/>
    </row>
    <row r="50" spans="1:23" ht="14">
      <c r="A50" s="1955" t="s">
        <v>1256</v>
      </c>
      <c r="B50" s="1993"/>
      <c r="C50" s="3486"/>
      <c r="D50" s="3486"/>
      <c r="E50" s="3486"/>
      <c r="F50" s="3486"/>
      <c r="G50" s="3486"/>
      <c r="H50" s="3486"/>
      <c r="I50" s="3486"/>
      <c r="J50" s="3486"/>
      <c r="K50" s="3486"/>
      <c r="L50" s="3486"/>
      <c r="M50" s="3486"/>
      <c r="N50" s="3486"/>
      <c r="O50" s="3486"/>
      <c r="P50" s="3486"/>
      <c r="Q50" s="3483">
        <f>SUM(C50:P50)</f>
        <v>0</v>
      </c>
      <c r="R50" s="3486"/>
      <c r="S50" s="3646"/>
      <c r="T50" s="3646"/>
      <c r="U50" s="3646"/>
      <c r="V50" s="3646"/>
      <c r="W50" s="3646"/>
    </row>
    <row r="51" spans="1:23" ht="14">
      <c r="A51" s="1954" t="s">
        <v>2066</v>
      </c>
      <c r="B51" s="1993"/>
      <c r="C51" s="4468"/>
      <c r="D51" s="4468"/>
      <c r="E51" s="4468"/>
      <c r="F51" s="4468"/>
      <c r="G51" s="4468"/>
      <c r="H51" s="4468"/>
      <c r="I51" s="4468"/>
      <c r="J51" s="4468"/>
      <c r="K51" s="4468"/>
      <c r="L51" s="3486"/>
      <c r="M51" s="3486"/>
      <c r="N51" s="3486"/>
      <c r="O51" s="3486"/>
      <c r="P51" s="3486"/>
      <c r="Q51" s="3483">
        <f>SUM(C51:P51)</f>
        <v>0</v>
      </c>
      <c r="R51" s="3486"/>
      <c r="S51" s="3646"/>
      <c r="T51" s="3646"/>
      <c r="U51" s="3646"/>
      <c r="V51" s="3646"/>
      <c r="W51" s="3646"/>
    </row>
    <row r="52" spans="1:23" ht="14.5">
      <c r="A52" s="1948" t="s">
        <v>1276</v>
      </c>
      <c r="B52" s="1995"/>
      <c r="C52" s="3487">
        <f>SUM(C47:C51)</f>
        <v>0</v>
      </c>
      <c r="D52" s="3487">
        <f t="shared" ref="D52:R52" si="9">SUM(D47:D51)</f>
        <v>0</v>
      </c>
      <c r="E52" s="3487">
        <f t="shared" si="9"/>
        <v>0</v>
      </c>
      <c r="F52" s="3487">
        <f t="shared" si="9"/>
        <v>0</v>
      </c>
      <c r="G52" s="3487">
        <f t="shared" si="9"/>
        <v>0</v>
      </c>
      <c r="H52" s="3487">
        <f t="shared" si="9"/>
        <v>0</v>
      </c>
      <c r="I52" s="3487">
        <f t="shared" si="9"/>
        <v>0</v>
      </c>
      <c r="J52" s="3487">
        <f t="shared" si="9"/>
        <v>0</v>
      </c>
      <c r="K52" s="3487">
        <f t="shared" si="9"/>
        <v>0</v>
      </c>
      <c r="L52" s="3487">
        <f t="shared" si="9"/>
        <v>0</v>
      </c>
      <c r="M52" s="3487">
        <f t="shared" si="9"/>
        <v>0</v>
      </c>
      <c r="N52" s="3487">
        <f t="shared" si="9"/>
        <v>0</v>
      </c>
      <c r="O52" s="3487">
        <f t="shared" si="9"/>
        <v>0</v>
      </c>
      <c r="P52" s="3487">
        <f t="shared" si="9"/>
        <v>0</v>
      </c>
      <c r="Q52" s="3487">
        <f t="shared" si="9"/>
        <v>0</v>
      </c>
      <c r="R52" s="3487">
        <f t="shared" si="9"/>
        <v>0</v>
      </c>
      <c r="S52" s="3646"/>
      <c r="T52" s="3646"/>
      <c r="U52" s="3646"/>
      <c r="V52" s="3646"/>
      <c r="W52" s="3646"/>
    </row>
    <row r="53" spans="1:23" ht="14">
      <c r="A53" s="3735" t="s">
        <v>2075</v>
      </c>
      <c r="B53" s="3736"/>
      <c r="C53" s="4469"/>
      <c r="D53" s="4469"/>
      <c r="E53" s="4469"/>
      <c r="F53" s="4469"/>
      <c r="G53" s="4469"/>
      <c r="H53" s="4469"/>
      <c r="I53" s="4469"/>
      <c r="J53" s="4469"/>
      <c r="K53" s="4469"/>
      <c r="L53" s="4469"/>
      <c r="M53" s="4469"/>
      <c r="N53" s="4469"/>
      <c r="O53" s="4469"/>
      <c r="P53" s="4469"/>
      <c r="Q53" s="3737">
        <f>SUM(C53:P53)</f>
        <v>0</v>
      </c>
      <c r="R53" s="3401"/>
      <c r="S53" s="3646"/>
      <c r="T53" s="3646"/>
      <c r="U53" s="3646"/>
      <c r="V53" s="3646"/>
      <c r="W53" s="3646"/>
    </row>
    <row r="54" spans="1:23" ht="14">
      <c r="A54" s="3641" t="s">
        <v>2074</v>
      </c>
      <c r="B54" s="3615"/>
      <c r="C54" s="4460"/>
      <c r="D54" s="4460"/>
      <c r="E54" s="4460"/>
      <c r="F54" s="4460"/>
      <c r="G54" s="4460"/>
      <c r="H54" s="4460"/>
      <c r="I54" s="4460"/>
      <c r="J54" s="4460"/>
      <c r="K54" s="4460"/>
      <c r="L54" s="4460"/>
      <c r="M54" s="4460"/>
      <c r="N54" s="4460"/>
      <c r="O54" s="4460"/>
      <c r="P54" s="4460"/>
      <c r="Q54" s="3640">
        <f>SUM(C54:P54)</f>
        <v>0</v>
      </c>
      <c r="R54" s="4470"/>
      <c r="S54" s="3646"/>
      <c r="T54" s="3646"/>
      <c r="U54" s="3646"/>
      <c r="V54" s="3646"/>
      <c r="W54" s="3646"/>
    </row>
    <row r="55" spans="1:23" ht="14">
      <c r="A55" s="1970" t="s">
        <v>2076</v>
      </c>
      <c r="B55" s="3615"/>
      <c r="C55" s="4460"/>
      <c r="D55" s="4460"/>
      <c r="E55" s="4460"/>
      <c r="F55" s="4460"/>
      <c r="G55" s="4460"/>
      <c r="H55" s="4460"/>
      <c r="I55" s="4460"/>
      <c r="J55" s="4460"/>
      <c r="K55" s="4460"/>
      <c r="L55" s="4460"/>
      <c r="M55" s="4460"/>
      <c r="N55" s="4460"/>
      <c r="O55" s="4460"/>
      <c r="P55" s="4460"/>
      <c r="Q55" s="3640">
        <f>SUM(C55:P55)</f>
        <v>0</v>
      </c>
      <c r="R55" s="4470"/>
      <c r="S55" s="3646"/>
      <c r="T55" s="3646"/>
      <c r="U55" s="3646"/>
      <c r="V55" s="3646"/>
      <c r="W55" s="3646"/>
    </row>
    <row r="56" spans="1:23" ht="14.5" thickBot="1">
      <c r="A56" s="3629" t="s">
        <v>1774</v>
      </c>
      <c r="B56" s="3649"/>
      <c r="C56" s="3648">
        <f>SUM(C54:C55)</f>
        <v>0</v>
      </c>
      <c r="D56" s="3648">
        <f t="shared" ref="D56:R56" si="10">SUM(D54:D55)</f>
        <v>0</v>
      </c>
      <c r="E56" s="3648">
        <f t="shared" si="10"/>
        <v>0</v>
      </c>
      <c r="F56" s="3648">
        <f t="shared" si="10"/>
        <v>0</v>
      </c>
      <c r="G56" s="3648">
        <f t="shared" si="10"/>
        <v>0</v>
      </c>
      <c r="H56" s="3648">
        <f t="shared" si="10"/>
        <v>0</v>
      </c>
      <c r="I56" s="3648">
        <f t="shared" si="10"/>
        <v>0</v>
      </c>
      <c r="J56" s="3648">
        <f t="shared" si="10"/>
        <v>0</v>
      </c>
      <c r="K56" s="3648">
        <f t="shared" si="10"/>
        <v>0</v>
      </c>
      <c r="L56" s="3648">
        <f t="shared" si="10"/>
        <v>0</v>
      </c>
      <c r="M56" s="3648">
        <f t="shared" si="10"/>
        <v>0</v>
      </c>
      <c r="N56" s="3648">
        <f t="shared" si="10"/>
        <v>0</v>
      </c>
      <c r="O56" s="3648">
        <f t="shared" si="10"/>
        <v>0</v>
      </c>
      <c r="P56" s="3648">
        <f t="shared" si="10"/>
        <v>0</v>
      </c>
      <c r="Q56" s="3648">
        <f t="shared" si="10"/>
        <v>0</v>
      </c>
      <c r="R56" s="3648">
        <f t="shared" si="10"/>
        <v>0</v>
      </c>
      <c r="S56" s="3646"/>
      <c r="T56" s="3646"/>
      <c r="U56" s="3646"/>
      <c r="V56" s="3646"/>
      <c r="W56" s="3646"/>
    </row>
    <row r="57" spans="1:23" ht="14.5" thickBot="1">
      <c r="A57" s="3617" t="s">
        <v>1235</v>
      </c>
      <c r="B57" s="3618"/>
      <c r="C57" s="3607">
        <f>SUM(C32,C37,C45,C52,C56)</f>
        <v>0</v>
      </c>
      <c r="D57" s="3607">
        <f t="shared" ref="D57:R57" si="11">SUM(D32,D37,D45,D52,D56)</f>
        <v>0</v>
      </c>
      <c r="E57" s="3607">
        <f t="shared" si="11"/>
        <v>0</v>
      </c>
      <c r="F57" s="3607">
        <f t="shared" si="11"/>
        <v>0</v>
      </c>
      <c r="G57" s="3607">
        <f t="shared" si="11"/>
        <v>0</v>
      </c>
      <c r="H57" s="3607">
        <f t="shared" si="11"/>
        <v>0</v>
      </c>
      <c r="I57" s="3607">
        <f t="shared" si="11"/>
        <v>0</v>
      </c>
      <c r="J57" s="3607">
        <f t="shared" si="11"/>
        <v>0</v>
      </c>
      <c r="K57" s="3607">
        <f t="shared" si="11"/>
        <v>0</v>
      </c>
      <c r="L57" s="3607">
        <f t="shared" si="11"/>
        <v>0</v>
      </c>
      <c r="M57" s="3607">
        <f t="shared" si="11"/>
        <v>0</v>
      </c>
      <c r="N57" s="3607">
        <f t="shared" si="11"/>
        <v>0</v>
      </c>
      <c r="O57" s="3607">
        <f t="shared" si="11"/>
        <v>0</v>
      </c>
      <c r="P57" s="3607">
        <f t="shared" si="11"/>
        <v>0</v>
      </c>
      <c r="Q57" s="3607">
        <f t="shared" si="11"/>
        <v>0</v>
      </c>
      <c r="R57" s="3607">
        <f t="shared" si="11"/>
        <v>0</v>
      </c>
      <c r="S57" s="3646"/>
      <c r="T57" s="3646"/>
      <c r="U57" s="3646"/>
      <c r="V57" s="3646"/>
      <c r="W57" s="3646"/>
    </row>
    <row r="58" spans="1:23" ht="26">
      <c r="A58" s="4545" t="s">
        <v>1257</v>
      </c>
      <c r="B58" s="3616"/>
      <c r="C58" s="4471"/>
      <c r="D58" s="4387"/>
      <c r="E58" s="4387"/>
      <c r="F58" s="4387"/>
      <c r="G58" s="4387"/>
      <c r="H58" s="4387"/>
      <c r="I58" s="4387"/>
      <c r="J58" s="4387"/>
      <c r="K58" s="4387"/>
      <c r="L58" s="4387"/>
      <c r="M58" s="4387"/>
      <c r="N58" s="4387"/>
      <c r="O58" s="4387"/>
      <c r="P58" s="4387"/>
      <c r="Q58" s="3496"/>
      <c r="R58" s="4387"/>
      <c r="S58" s="3646"/>
      <c r="T58" s="3646"/>
      <c r="U58" s="3646"/>
      <c r="V58" s="3646"/>
      <c r="W58" s="3646"/>
    </row>
    <row r="59" spans="1:23" ht="25">
      <c r="A59" s="50" t="s">
        <v>521</v>
      </c>
      <c r="B59" s="53"/>
      <c r="C59" s="4460"/>
      <c r="D59" s="4460"/>
      <c r="E59" s="4460"/>
      <c r="F59" s="4460"/>
      <c r="G59" s="4460"/>
      <c r="H59" s="4460"/>
      <c r="I59" s="4460"/>
      <c r="J59" s="4460"/>
      <c r="K59" s="4460"/>
      <c r="L59" s="4460"/>
      <c r="M59" s="4460"/>
      <c r="N59" s="4460"/>
      <c r="O59" s="4460"/>
      <c r="P59" s="4460"/>
      <c r="Q59" s="322">
        <f>SUM(C59:P59)</f>
        <v>0</v>
      </c>
      <c r="R59" s="12">
        <v>0</v>
      </c>
      <c r="S59" s="3646"/>
      <c r="T59" s="3646"/>
      <c r="U59" s="3646"/>
      <c r="V59" s="3646"/>
      <c r="W59" s="3646"/>
    </row>
    <row r="60" spans="1:23" ht="25">
      <c r="A60" s="51" t="s">
        <v>522</v>
      </c>
      <c r="B60" s="239"/>
      <c r="C60" s="4460"/>
      <c r="D60" s="4460"/>
      <c r="E60" s="4460"/>
      <c r="F60" s="4460"/>
      <c r="G60" s="4460"/>
      <c r="H60" s="4460"/>
      <c r="I60" s="4460"/>
      <c r="J60" s="4460"/>
      <c r="K60" s="4460"/>
      <c r="L60" s="4460"/>
      <c r="M60" s="4460"/>
      <c r="N60" s="4460"/>
      <c r="O60" s="4460"/>
      <c r="P60" s="4460"/>
      <c r="Q60" s="322">
        <f>SUM(C60:P60)</f>
        <v>0</v>
      </c>
      <c r="R60" s="321"/>
      <c r="S60" s="3646"/>
      <c r="T60" s="3646"/>
      <c r="U60" s="3646"/>
      <c r="V60" s="3646"/>
      <c r="W60" s="3646"/>
    </row>
    <row r="61" spans="1:23" ht="13.5" thickBot="1">
      <c r="A61" s="4609" t="s">
        <v>2064</v>
      </c>
      <c r="B61" s="3612"/>
      <c r="C61" s="3607">
        <f>SUM(C59:C60)</f>
        <v>0</v>
      </c>
      <c r="D61" s="3607">
        <f t="shared" ref="D61:R61" si="12">SUM(D59:D60)</f>
        <v>0</v>
      </c>
      <c r="E61" s="3607">
        <f t="shared" si="12"/>
        <v>0</v>
      </c>
      <c r="F61" s="3607">
        <f t="shared" si="12"/>
        <v>0</v>
      </c>
      <c r="G61" s="3607">
        <f t="shared" si="12"/>
        <v>0</v>
      </c>
      <c r="H61" s="3607">
        <f t="shared" si="12"/>
        <v>0</v>
      </c>
      <c r="I61" s="3607">
        <f>SUM(I59:I60)</f>
        <v>0</v>
      </c>
      <c r="J61" s="3607">
        <f t="shared" si="12"/>
        <v>0</v>
      </c>
      <c r="K61" s="3607">
        <f t="shared" si="12"/>
        <v>0</v>
      </c>
      <c r="L61" s="3607">
        <f t="shared" si="12"/>
        <v>0</v>
      </c>
      <c r="M61" s="3607">
        <f t="shared" si="12"/>
        <v>0</v>
      </c>
      <c r="N61" s="3607">
        <f t="shared" si="12"/>
        <v>0</v>
      </c>
      <c r="O61" s="3607">
        <f t="shared" si="12"/>
        <v>0</v>
      </c>
      <c r="P61" s="3607">
        <f t="shared" si="12"/>
        <v>0</v>
      </c>
      <c r="Q61" s="3607">
        <f t="shared" si="12"/>
        <v>0</v>
      </c>
      <c r="R61" s="3607">
        <f t="shared" si="12"/>
        <v>0</v>
      </c>
      <c r="S61" s="3646"/>
      <c r="T61" s="3646"/>
      <c r="U61" s="3646"/>
      <c r="V61" s="3646"/>
      <c r="W61" s="3646"/>
    </row>
    <row r="62" spans="1:23" ht="14">
      <c r="A62" s="3614"/>
      <c r="B62" s="3615"/>
      <c r="C62" s="4387"/>
      <c r="D62" s="4387"/>
      <c r="E62" s="4387"/>
      <c r="F62" s="4387"/>
      <c r="G62" s="4387"/>
      <c r="H62" s="4387"/>
      <c r="I62" s="4387"/>
      <c r="J62" s="4387"/>
      <c r="K62" s="4387"/>
      <c r="L62" s="4387"/>
      <c r="M62" s="4387"/>
      <c r="N62" s="4387"/>
      <c r="O62" s="4387"/>
      <c r="P62" s="4387"/>
      <c r="Q62" s="3496"/>
      <c r="R62" s="4387"/>
      <c r="S62" s="3646"/>
      <c r="T62" s="3646"/>
      <c r="U62" s="3646"/>
      <c r="V62" s="3646"/>
      <c r="W62" s="3646"/>
    </row>
    <row r="63" spans="1:23" ht="13.5" thickBot="1">
      <c r="A63" s="3611" t="s">
        <v>1260</v>
      </c>
      <c r="B63" s="3612"/>
      <c r="C63" s="3600"/>
      <c r="D63" s="3600"/>
      <c r="E63" s="3600"/>
      <c r="F63" s="3600"/>
      <c r="G63" s="3600"/>
      <c r="H63" s="3600"/>
      <c r="I63" s="3600"/>
      <c r="J63" s="3600"/>
      <c r="K63" s="3600"/>
      <c r="L63" s="3600"/>
      <c r="M63" s="3600"/>
      <c r="N63" s="3600"/>
      <c r="O63" s="3600"/>
      <c r="P63" s="3600"/>
      <c r="Q63" s="4472">
        <f>SUM(C63:P63)</f>
        <v>0</v>
      </c>
      <c r="R63" s="3613">
        <v>0</v>
      </c>
      <c r="S63" s="3646"/>
      <c r="T63" s="3646"/>
      <c r="U63" s="3646"/>
      <c r="V63" s="3646"/>
      <c r="W63" s="3646"/>
    </row>
    <row r="64" spans="1:23" ht="13">
      <c r="A64" s="3610" t="s">
        <v>1261</v>
      </c>
      <c r="B64" s="3604"/>
      <c r="C64" s="4473"/>
      <c r="D64" s="4473"/>
      <c r="E64" s="4473"/>
      <c r="F64" s="4473"/>
      <c r="G64" s="4473"/>
      <c r="H64" s="4473"/>
      <c r="I64" s="4473"/>
      <c r="J64" s="4473"/>
      <c r="K64" s="4473"/>
      <c r="L64" s="4473"/>
      <c r="M64" s="4473"/>
      <c r="N64" s="4473"/>
      <c r="O64" s="4473"/>
      <c r="P64" s="4473"/>
      <c r="Q64" s="4474"/>
      <c r="R64" s="4475"/>
      <c r="S64" s="3646"/>
      <c r="T64" s="3646"/>
      <c r="U64" s="3646"/>
      <c r="V64" s="3646"/>
      <c r="W64" s="3646"/>
    </row>
    <row r="65" spans="1:23" ht="12.5">
      <c r="A65" s="2001" t="s">
        <v>1263</v>
      </c>
      <c r="B65" s="1988"/>
      <c r="C65" s="4460"/>
      <c r="D65" s="4460"/>
      <c r="E65" s="4460"/>
      <c r="F65" s="4460"/>
      <c r="G65" s="4460"/>
      <c r="H65" s="4460"/>
      <c r="I65" s="4460"/>
      <c r="J65" s="4460"/>
      <c r="K65" s="4460"/>
      <c r="L65" s="4460"/>
      <c r="M65" s="4460"/>
      <c r="N65" s="4460"/>
      <c r="O65" s="4460"/>
      <c r="P65" s="4460"/>
      <c r="Q65" s="319">
        <f>SUM(C65:P65)</f>
        <v>0</v>
      </c>
      <c r="R65" s="320"/>
      <c r="S65" s="3646"/>
      <c r="T65" s="3646"/>
      <c r="U65" s="3646"/>
      <c r="V65" s="3646"/>
      <c r="W65" s="3646"/>
    </row>
    <row r="66" spans="1:23" ht="12.5">
      <c r="A66" s="2002" t="s">
        <v>2068</v>
      </c>
      <c r="B66" s="1988"/>
      <c r="C66" s="4460"/>
      <c r="D66" s="4460"/>
      <c r="E66" s="4460"/>
      <c r="F66" s="4460"/>
      <c r="G66" s="4460"/>
      <c r="H66" s="4460"/>
      <c r="I66" s="4460"/>
      <c r="J66" s="4460"/>
      <c r="K66" s="4460"/>
      <c r="L66" s="4460"/>
      <c r="M66" s="4460"/>
      <c r="N66" s="4460"/>
      <c r="O66" s="4460"/>
      <c r="P66" s="4460"/>
      <c r="Q66" s="319">
        <f>SUM(C66:P66)</f>
        <v>0</v>
      </c>
      <c r="R66" s="320"/>
      <c r="S66" s="3646"/>
      <c r="T66" s="3646"/>
      <c r="U66" s="3646"/>
      <c r="V66" s="3646"/>
      <c r="W66" s="3646"/>
    </row>
    <row r="67" spans="1:23" ht="12.5">
      <c r="A67" s="2003" t="s">
        <v>2069</v>
      </c>
      <c r="B67" s="1988"/>
      <c r="C67" s="4460"/>
      <c r="D67" s="4460"/>
      <c r="E67" s="4460"/>
      <c r="F67" s="4460"/>
      <c r="G67" s="4460"/>
      <c r="H67" s="4460"/>
      <c r="I67" s="4460"/>
      <c r="J67" s="4460"/>
      <c r="K67" s="4460"/>
      <c r="L67" s="4460"/>
      <c r="M67" s="4460"/>
      <c r="N67" s="4460"/>
      <c r="O67" s="4460"/>
      <c r="P67" s="4460"/>
      <c r="Q67" s="319">
        <f>SUM(C67:P67)</f>
        <v>0</v>
      </c>
      <c r="R67" s="320"/>
      <c r="S67" s="3646"/>
      <c r="T67" s="3646"/>
      <c r="U67" s="3646"/>
      <c r="V67" s="3646"/>
      <c r="W67" s="3646"/>
    </row>
    <row r="68" spans="1:23" ht="12.5">
      <c r="A68" s="2004" t="s">
        <v>2070</v>
      </c>
      <c r="B68" s="1863"/>
      <c r="C68" s="4460"/>
      <c r="D68" s="4460"/>
      <c r="E68" s="4460"/>
      <c r="F68" s="4460"/>
      <c r="G68" s="4460"/>
      <c r="H68" s="4460"/>
      <c r="I68" s="4460"/>
      <c r="J68" s="4460"/>
      <c r="K68" s="4460"/>
      <c r="L68" s="4460"/>
      <c r="M68" s="4460"/>
      <c r="N68" s="4460"/>
      <c r="O68" s="4460"/>
      <c r="P68" s="4460"/>
      <c r="Q68" s="319">
        <f>SUM(C68:P68)</f>
        <v>0</v>
      </c>
      <c r="R68" s="321"/>
      <c r="S68" s="3646"/>
      <c r="T68" s="3646"/>
      <c r="U68" s="3646"/>
      <c r="V68" s="3646"/>
      <c r="W68" s="3646"/>
    </row>
    <row r="69" spans="1:23" ht="14.5" thickBot="1">
      <c r="A69" s="3624" t="s">
        <v>515</v>
      </c>
      <c r="B69" s="3612"/>
      <c r="C69" s="3648">
        <f t="shared" ref="C69:R69" si="13">SUM(C65:C68)</f>
        <v>0</v>
      </c>
      <c r="D69" s="3648">
        <f t="shared" si="13"/>
        <v>0</v>
      </c>
      <c r="E69" s="3648">
        <f t="shared" si="13"/>
        <v>0</v>
      </c>
      <c r="F69" s="3648">
        <f t="shared" si="13"/>
        <v>0</v>
      </c>
      <c r="G69" s="3648">
        <f t="shared" si="13"/>
        <v>0</v>
      </c>
      <c r="H69" s="3648">
        <f t="shared" si="13"/>
        <v>0</v>
      </c>
      <c r="I69" s="3648">
        <f>SUM(I65:I68)</f>
        <v>0</v>
      </c>
      <c r="J69" s="3648">
        <f t="shared" si="13"/>
        <v>0</v>
      </c>
      <c r="K69" s="3648">
        <f t="shared" si="13"/>
        <v>0</v>
      </c>
      <c r="L69" s="3648">
        <f t="shared" si="13"/>
        <v>0</v>
      </c>
      <c r="M69" s="3648">
        <f t="shared" si="13"/>
        <v>0</v>
      </c>
      <c r="N69" s="3648">
        <f t="shared" si="13"/>
        <v>0</v>
      </c>
      <c r="O69" s="3648">
        <f t="shared" si="13"/>
        <v>0</v>
      </c>
      <c r="P69" s="3648">
        <f t="shared" si="13"/>
        <v>0</v>
      </c>
      <c r="Q69" s="3648">
        <f t="shared" si="13"/>
        <v>0</v>
      </c>
      <c r="R69" s="3648">
        <f t="shared" si="13"/>
        <v>0</v>
      </c>
      <c r="S69" s="3646"/>
      <c r="T69" s="3646"/>
      <c r="U69" s="3646"/>
      <c r="V69" s="3646"/>
      <c r="W69" s="3646"/>
    </row>
    <row r="70" spans="1:23" ht="16.5" customHeight="1">
      <c r="A70" s="3622" t="s">
        <v>1277</v>
      </c>
      <c r="B70" s="3623"/>
      <c r="C70" s="4476"/>
      <c r="D70" s="4476"/>
      <c r="E70" s="4476"/>
      <c r="F70" s="4476"/>
      <c r="G70" s="4476"/>
      <c r="H70" s="4476"/>
      <c r="I70" s="4476"/>
      <c r="J70" s="4476"/>
      <c r="K70" s="4476"/>
      <c r="L70" s="4476"/>
      <c r="M70" s="4476"/>
      <c r="N70" s="4476"/>
      <c r="O70" s="4476"/>
      <c r="P70" s="4476"/>
      <c r="Q70" s="4477"/>
      <c r="R70" s="4476"/>
      <c r="S70" s="3646"/>
      <c r="T70" s="3646"/>
      <c r="U70" s="3646"/>
      <c r="V70" s="3646"/>
      <c r="W70" s="3646"/>
    </row>
    <row r="71" spans="1:23" ht="12.5">
      <c r="A71" s="2005" t="s">
        <v>1279</v>
      </c>
      <c r="B71" s="1988"/>
      <c r="C71" s="4460"/>
      <c r="D71" s="4460"/>
      <c r="E71" s="4460"/>
      <c r="F71" s="4460"/>
      <c r="G71" s="4460"/>
      <c r="H71" s="4460"/>
      <c r="I71" s="4460"/>
      <c r="J71" s="4460"/>
      <c r="K71" s="4460"/>
      <c r="L71" s="4460"/>
      <c r="M71" s="4460"/>
      <c r="N71" s="4460"/>
      <c r="O71" s="4460"/>
      <c r="P71" s="4460"/>
      <c r="Q71" s="319">
        <f>SUM(C71:P71)</f>
        <v>0</v>
      </c>
      <c r="R71" s="12"/>
      <c r="S71" s="3646"/>
      <c r="T71" s="3646"/>
      <c r="U71" s="3646"/>
      <c r="V71" s="3646"/>
      <c r="W71" s="3646"/>
    </row>
    <row r="72" spans="1:23" ht="12.5">
      <c r="A72" s="2006" t="s">
        <v>1280</v>
      </c>
      <c r="B72" s="1988"/>
      <c r="C72" s="4460"/>
      <c r="D72" s="4460"/>
      <c r="E72" s="4460"/>
      <c r="F72" s="4460"/>
      <c r="G72" s="4460"/>
      <c r="H72" s="4460"/>
      <c r="I72" s="4460"/>
      <c r="J72" s="4460"/>
      <c r="K72" s="4460"/>
      <c r="L72" s="4460"/>
      <c r="M72" s="4460"/>
      <c r="N72" s="4460"/>
      <c r="O72" s="4460"/>
      <c r="P72" s="4460"/>
      <c r="Q72" s="319">
        <f>SUM(C72:P72)</f>
        <v>0</v>
      </c>
      <c r="R72" s="12"/>
      <c r="S72" s="3646"/>
      <c r="T72" s="3646"/>
      <c r="U72" s="3646"/>
      <c r="V72" s="3646"/>
      <c r="W72" s="3646"/>
    </row>
    <row r="73" spans="1:23" ht="12.5">
      <c r="A73" s="2006" t="s">
        <v>1281</v>
      </c>
      <c r="B73" s="1988"/>
      <c r="C73" s="4460"/>
      <c r="D73" s="4460"/>
      <c r="E73" s="4460"/>
      <c r="F73" s="4460"/>
      <c r="G73" s="4460"/>
      <c r="H73" s="4460"/>
      <c r="I73" s="4460"/>
      <c r="J73" s="4460"/>
      <c r="K73" s="4460"/>
      <c r="L73" s="4460"/>
      <c r="M73" s="4460"/>
      <c r="N73" s="4460"/>
      <c r="O73" s="4460"/>
      <c r="P73" s="4460"/>
      <c r="Q73" s="319">
        <f>SUM(C73:P73)</f>
        <v>0</v>
      </c>
      <c r="R73" s="12"/>
      <c r="S73" s="3646"/>
      <c r="T73" s="3646"/>
      <c r="U73" s="3646"/>
      <c r="V73" s="3646"/>
      <c r="W73" s="3646"/>
    </row>
    <row r="74" spans="1:23" ht="12.5">
      <c r="A74" s="2007" t="s">
        <v>1278</v>
      </c>
      <c r="B74" s="1988"/>
      <c r="C74" s="4460"/>
      <c r="D74" s="4460"/>
      <c r="E74" s="4460"/>
      <c r="F74" s="4460"/>
      <c r="G74" s="4460"/>
      <c r="H74" s="4460"/>
      <c r="I74" s="4460"/>
      <c r="J74" s="4460"/>
      <c r="K74" s="4460"/>
      <c r="L74" s="4460"/>
      <c r="M74" s="4460"/>
      <c r="N74" s="4460"/>
      <c r="O74" s="4460"/>
      <c r="P74" s="4460"/>
      <c r="Q74" s="319">
        <f>SUM(C74:P74)</f>
        <v>0</v>
      </c>
      <c r="R74" s="245"/>
      <c r="S74" s="3646"/>
      <c r="T74" s="3646"/>
      <c r="U74" s="3646"/>
      <c r="V74" s="3646"/>
      <c r="W74" s="3646"/>
    </row>
    <row r="75" spans="1:23" ht="14.5" thickBot="1">
      <c r="A75" s="3624" t="s">
        <v>523</v>
      </c>
      <c r="B75" s="3612"/>
      <c r="C75" s="3607">
        <f>SUM(C71:C74)</f>
        <v>0</v>
      </c>
      <c r="D75" s="3607">
        <f t="shared" ref="D75:R75" si="14">SUM(D71:D74)</f>
        <v>0</v>
      </c>
      <c r="E75" s="3607">
        <f t="shared" si="14"/>
        <v>0</v>
      </c>
      <c r="F75" s="3607">
        <f t="shared" si="14"/>
        <v>0</v>
      </c>
      <c r="G75" s="3607">
        <f t="shared" si="14"/>
        <v>0</v>
      </c>
      <c r="H75" s="3607">
        <f t="shared" si="14"/>
        <v>0</v>
      </c>
      <c r="I75" s="3607">
        <f>SUM(I71:I74)</f>
        <v>0</v>
      </c>
      <c r="J75" s="3607">
        <f t="shared" si="14"/>
        <v>0</v>
      </c>
      <c r="K75" s="3607">
        <f t="shared" si="14"/>
        <v>0</v>
      </c>
      <c r="L75" s="3607">
        <f t="shared" si="14"/>
        <v>0</v>
      </c>
      <c r="M75" s="3607">
        <f t="shared" si="14"/>
        <v>0</v>
      </c>
      <c r="N75" s="3607">
        <f t="shared" si="14"/>
        <v>0</v>
      </c>
      <c r="O75" s="3607">
        <f t="shared" si="14"/>
        <v>0</v>
      </c>
      <c r="P75" s="3607">
        <f t="shared" si="14"/>
        <v>0</v>
      </c>
      <c r="Q75" s="3607">
        <f t="shared" si="14"/>
        <v>0</v>
      </c>
      <c r="R75" s="592">
        <f t="shared" si="14"/>
        <v>0</v>
      </c>
      <c r="S75" s="3646"/>
      <c r="T75" s="3646"/>
      <c r="U75" s="3646"/>
      <c r="V75" s="3646"/>
      <c r="W75" s="3646"/>
    </row>
    <row r="76" spans="1:23" ht="14">
      <c r="A76" s="3625"/>
      <c r="B76" s="3615"/>
      <c r="C76" s="5182"/>
      <c r="D76" s="5179"/>
      <c r="E76" s="5179"/>
      <c r="F76" s="5179"/>
      <c r="G76" s="5179"/>
      <c r="H76" s="5179"/>
      <c r="I76" s="5179"/>
      <c r="J76" s="5179"/>
      <c r="K76" s="5179"/>
      <c r="L76" s="5179"/>
      <c r="M76" s="5179"/>
      <c r="N76" s="5179"/>
      <c r="O76" s="5179"/>
      <c r="P76" s="5179"/>
      <c r="Q76" s="5180"/>
      <c r="R76" s="5181"/>
      <c r="S76" s="3646"/>
      <c r="T76" s="3646"/>
      <c r="U76" s="3646"/>
      <c r="V76" s="3646"/>
      <c r="W76" s="3646"/>
    </row>
    <row r="77" spans="1:23" ht="14.5" thickBot="1">
      <c r="A77" s="1894" t="s">
        <v>1269</v>
      </c>
      <c r="B77" s="2009"/>
      <c r="C77" s="5178">
        <f>'35.10'!$E81/19</f>
        <v>0</v>
      </c>
      <c r="D77" s="5178"/>
      <c r="E77" s="5178">
        <f>'35.10'!$E81/19</f>
        <v>0</v>
      </c>
      <c r="F77" s="5178">
        <f>'35.10'!$E81/19</f>
        <v>0</v>
      </c>
      <c r="G77" s="5178">
        <f>'35.10'!$E81/19</f>
        <v>0</v>
      </c>
      <c r="H77" s="5178">
        <f>'35.10'!$E81/19</f>
        <v>0</v>
      </c>
      <c r="I77" s="5178">
        <f>'35.10'!$E81/19</f>
        <v>0</v>
      </c>
      <c r="J77" s="5178">
        <f>'35.10'!$E81/19</f>
        <v>0</v>
      </c>
      <c r="K77" s="5178">
        <f>'35.10'!$E81/19</f>
        <v>0</v>
      </c>
      <c r="L77" s="5178">
        <f>'35.10'!$E81/19</f>
        <v>0</v>
      </c>
      <c r="M77" s="5178">
        <f>'35.10'!$E81/19</f>
        <v>0</v>
      </c>
      <c r="N77" s="5178">
        <f>'35.10'!$E81/19</f>
        <v>0</v>
      </c>
      <c r="O77" s="5178">
        <f>'35.10'!$E81/19</f>
        <v>0</v>
      </c>
      <c r="P77" s="5178">
        <f>'35.10'!$E81/19</f>
        <v>0</v>
      </c>
      <c r="Q77" s="2024">
        <f>SUM(C77:P77)</f>
        <v>0</v>
      </c>
      <c r="R77" s="4478"/>
      <c r="S77" s="3646"/>
      <c r="T77" s="3646"/>
      <c r="U77" s="3646"/>
      <c r="V77" s="3646"/>
      <c r="W77" s="3646"/>
    </row>
    <row r="78" spans="1:23" ht="14">
      <c r="A78" s="2008"/>
      <c r="B78" s="1997"/>
      <c r="C78" s="5183"/>
      <c r="D78" s="5184"/>
      <c r="E78" s="5184"/>
      <c r="F78" s="5184"/>
      <c r="G78" s="5184"/>
      <c r="H78" s="5184"/>
      <c r="I78" s="5184"/>
      <c r="J78" s="5184"/>
      <c r="K78" s="5184"/>
      <c r="L78" s="5184"/>
      <c r="M78" s="5184"/>
      <c r="N78" s="5184"/>
      <c r="O78" s="5184"/>
      <c r="P78" s="5184"/>
      <c r="Q78" s="5180"/>
      <c r="R78" s="5184"/>
      <c r="S78" s="3646"/>
      <c r="T78" s="3646"/>
      <c r="U78" s="3646"/>
      <c r="V78" s="3646"/>
      <c r="W78" s="3646"/>
    </row>
    <row r="79" spans="1:23" ht="14.5" thickBot="1">
      <c r="A79" s="1894" t="s">
        <v>2073</v>
      </c>
      <c r="B79" s="2010"/>
      <c r="C79" s="5178">
        <f>'35.10'!$E83/19</f>
        <v>0</v>
      </c>
      <c r="D79" s="5178">
        <f>'35.10'!$E83/19</f>
        <v>0</v>
      </c>
      <c r="E79" s="5178">
        <f>'35.10'!$E83/19</f>
        <v>0</v>
      </c>
      <c r="F79" s="5178">
        <f>'35.10'!$E83/19</f>
        <v>0</v>
      </c>
      <c r="G79" s="5178">
        <f>'35.10'!$E83/19</f>
        <v>0</v>
      </c>
      <c r="H79" s="5178">
        <f>'35.10'!$E83/19</f>
        <v>0</v>
      </c>
      <c r="I79" s="5178">
        <f>'35.10'!$E83/19</f>
        <v>0</v>
      </c>
      <c r="J79" s="5178">
        <f>'35.10'!$E83/19</f>
        <v>0</v>
      </c>
      <c r="K79" s="5178">
        <f>'35.10'!$E83/19</f>
        <v>0</v>
      </c>
      <c r="L79" s="5178">
        <f>'35.10'!$E83/19</f>
        <v>0</v>
      </c>
      <c r="M79" s="5178">
        <f>'35.10'!$E83/19</f>
        <v>0</v>
      </c>
      <c r="N79" s="5178">
        <f>'35.10'!$E83/19</f>
        <v>0</v>
      </c>
      <c r="O79" s="5178">
        <f>'35.10'!$E83/19</f>
        <v>0</v>
      </c>
      <c r="P79" s="5178">
        <f>'35.10'!$E83/19</f>
        <v>0</v>
      </c>
      <c r="Q79" s="2024">
        <f>SUM(C79:P79)</f>
        <v>0</v>
      </c>
      <c r="R79" s="4478"/>
      <c r="S79" s="3646"/>
      <c r="T79" s="3646"/>
      <c r="U79" s="3646"/>
      <c r="V79" s="3646"/>
      <c r="W79" s="3646"/>
    </row>
    <row r="80" spans="1:23" s="5188" customFormat="1" ht="14">
      <c r="A80" s="3627" t="s">
        <v>1777</v>
      </c>
      <c r="B80" s="3628"/>
      <c r="C80" s="4459"/>
      <c r="D80" s="4459"/>
      <c r="E80" s="4459"/>
      <c r="F80" s="4459"/>
      <c r="G80" s="4459"/>
      <c r="H80" s="4459"/>
      <c r="I80" s="4459"/>
      <c r="J80" s="4459"/>
      <c r="K80" s="4459"/>
      <c r="L80" s="4459"/>
      <c r="M80" s="4459"/>
      <c r="N80" s="4459"/>
      <c r="O80" s="4459"/>
      <c r="P80" s="4459"/>
      <c r="Q80" s="5185"/>
      <c r="R80" s="5186"/>
      <c r="S80" s="5187"/>
      <c r="T80" s="5187"/>
      <c r="U80" s="5187"/>
      <c r="V80" s="5187"/>
      <c r="W80" s="5187"/>
    </row>
    <row r="81" spans="1:23" ht="14">
      <c r="A81" s="1943" t="s">
        <v>2071</v>
      </c>
      <c r="B81" s="3626"/>
      <c r="C81" s="2559"/>
      <c r="D81" s="2559"/>
      <c r="E81" s="2559"/>
      <c r="F81" s="2559"/>
      <c r="G81" s="2559"/>
      <c r="H81" s="2559"/>
      <c r="I81" s="2559"/>
      <c r="J81" s="2559"/>
      <c r="K81" s="2559"/>
      <c r="L81" s="4460"/>
      <c r="M81" s="4460"/>
      <c r="N81" s="4460"/>
      <c r="O81" s="4460"/>
      <c r="P81" s="4460"/>
      <c r="Q81" s="319">
        <f>SUM(C81:P81)</f>
        <v>0</v>
      </c>
      <c r="R81" s="3632"/>
      <c r="S81" s="3646"/>
      <c r="T81" s="3646"/>
      <c r="U81" s="3646"/>
      <c r="V81" s="3646"/>
      <c r="W81" s="3646"/>
    </row>
    <row r="82" spans="1:23" ht="14">
      <c r="A82" s="1944" t="s">
        <v>1778</v>
      </c>
      <c r="B82" s="3626"/>
      <c r="C82" s="2559"/>
      <c r="D82" s="2559"/>
      <c r="E82" s="2559"/>
      <c r="F82" s="2559"/>
      <c r="G82" s="2559"/>
      <c r="H82" s="2559"/>
      <c r="I82" s="2559"/>
      <c r="J82" s="2559"/>
      <c r="K82" s="2559"/>
      <c r="L82" s="4479"/>
      <c r="M82" s="4479"/>
      <c r="N82" s="4479"/>
      <c r="O82" s="4479"/>
      <c r="P82" s="4479"/>
      <c r="Q82" s="319">
        <f>SUM(C82:P82)</f>
        <v>0</v>
      </c>
      <c r="R82" s="3633"/>
      <c r="S82" s="3646"/>
      <c r="T82" s="3646"/>
      <c r="U82" s="3646"/>
      <c r="V82" s="3646"/>
      <c r="W82" s="3646"/>
    </row>
    <row r="83" spans="1:23" ht="14.5" thickBot="1">
      <c r="A83" s="3629" t="s">
        <v>525</v>
      </c>
      <c r="B83" s="3630"/>
      <c r="C83" s="4480">
        <f>SUM(C81:C82)</f>
        <v>0</v>
      </c>
      <c r="D83" s="4480">
        <f t="shared" ref="D83:R83" si="15">SUM(D81:D82)</f>
        <v>0</v>
      </c>
      <c r="E83" s="4480">
        <f t="shared" si="15"/>
        <v>0</v>
      </c>
      <c r="F83" s="4480">
        <f t="shared" si="15"/>
        <v>0</v>
      </c>
      <c r="G83" s="4480">
        <f t="shared" si="15"/>
        <v>0</v>
      </c>
      <c r="H83" s="4480">
        <f t="shared" si="15"/>
        <v>0</v>
      </c>
      <c r="I83" s="4480">
        <f>SUM(I81:I82)</f>
        <v>0</v>
      </c>
      <c r="J83" s="4480">
        <f t="shared" si="15"/>
        <v>0</v>
      </c>
      <c r="K83" s="4480">
        <f t="shared" si="15"/>
        <v>0</v>
      </c>
      <c r="L83" s="4480">
        <f t="shared" si="15"/>
        <v>0</v>
      </c>
      <c r="M83" s="4480">
        <f t="shared" si="15"/>
        <v>0</v>
      </c>
      <c r="N83" s="4480">
        <f t="shared" si="15"/>
        <v>0</v>
      </c>
      <c r="O83" s="4480">
        <f t="shared" si="15"/>
        <v>0</v>
      </c>
      <c r="P83" s="4480">
        <f t="shared" si="15"/>
        <v>0</v>
      </c>
      <c r="Q83" s="4480">
        <f t="shared" si="15"/>
        <v>0</v>
      </c>
      <c r="R83" s="4480">
        <f t="shared" si="15"/>
        <v>0</v>
      </c>
      <c r="S83" s="3646"/>
      <c r="T83" s="3646"/>
      <c r="U83" s="3646"/>
      <c r="V83" s="3646"/>
      <c r="W83" s="3646"/>
    </row>
    <row r="84" spans="1:23" ht="14">
      <c r="A84" s="2008"/>
      <c r="B84" s="1997"/>
      <c r="C84" s="3026"/>
      <c r="D84" s="3027"/>
      <c r="E84" s="3027"/>
      <c r="F84" s="3027"/>
      <c r="G84" s="3027"/>
      <c r="H84" s="3027"/>
      <c r="I84" s="3027"/>
      <c r="J84" s="3027"/>
      <c r="K84" s="3027"/>
      <c r="L84" s="3027"/>
      <c r="M84" s="3027"/>
      <c r="N84" s="3027"/>
      <c r="O84" s="3027"/>
      <c r="P84" s="3027"/>
      <c r="Q84" s="3496"/>
      <c r="R84" s="3027"/>
      <c r="S84" s="3646"/>
      <c r="T84" s="3646"/>
      <c r="U84" s="3646"/>
      <c r="V84" s="3646"/>
      <c r="W84" s="3646"/>
    </row>
    <row r="85" spans="1:23" ht="14.5" thickBot="1">
      <c r="A85" s="3629" t="s">
        <v>2072</v>
      </c>
      <c r="B85" s="3612"/>
      <c r="C85" s="3600"/>
      <c r="D85" s="3600"/>
      <c r="E85" s="3600"/>
      <c r="F85" s="3600"/>
      <c r="G85" s="3600"/>
      <c r="H85" s="3600"/>
      <c r="I85" s="3600"/>
      <c r="J85" s="3600"/>
      <c r="K85" s="3600"/>
      <c r="L85" s="3600"/>
      <c r="M85" s="3600"/>
      <c r="N85" s="3600"/>
      <c r="O85" s="3600"/>
      <c r="P85" s="3600"/>
      <c r="Q85" s="2024">
        <f>SUM(C85:P85)</f>
        <v>0</v>
      </c>
      <c r="R85" s="3613"/>
      <c r="S85" s="3646"/>
      <c r="T85" s="3646"/>
      <c r="U85" s="3646"/>
      <c r="V85" s="3646"/>
      <c r="W85" s="3646"/>
    </row>
    <row r="86" spans="1:23" ht="15.5">
      <c r="A86" s="3636" t="s">
        <v>1770</v>
      </c>
      <c r="B86" s="3637"/>
      <c r="C86" s="4469"/>
      <c r="D86" s="4469"/>
      <c r="E86" s="4469"/>
      <c r="F86" s="4469"/>
      <c r="G86" s="4469"/>
      <c r="H86" s="4469"/>
      <c r="I86" s="4469"/>
      <c r="J86" s="4469"/>
      <c r="K86" s="4469"/>
      <c r="L86" s="4469"/>
      <c r="M86" s="4469"/>
      <c r="N86" s="4469"/>
      <c r="O86" s="4469"/>
      <c r="P86" s="4469"/>
      <c r="Q86" s="3638"/>
      <c r="R86" s="3638"/>
      <c r="S86" s="3646"/>
      <c r="T86" s="3646"/>
      <c r="U86" s="3646"/>
      <c r="V86" s="3646"/>
      <c r="W86" s="3646"/>
    </row>
    <row r="87" spans="1:23" ht="15.5">
      <c r="A87" s="1942" t="s">
        <v>1771</v>
      </c>
      <c r="B87" s="3635"/>
      <c r="C87" s="2559"/>
      <c r="D87" s="2559"/>
      <c r="E87" s="2559"/>
      <c r="F87" s="2559"/>
      <c r="G87" s="2559"/>
      <c r="H87" s="2559"/>
      <c r="I87" s="2559"/>
      <c r="J87" s="2559"/>
      <c r="K87" s="2559"/>
      <c r="L87" s="4460"/>
      <c r="M87" s="4460"/>
      <c r="N87" s="4460"/>
      <c r="O87" s="4460"/>
      <c r="P87" s="4460"/>
      <c r="Q87" s="3640">
        <f>SUM(C87:P87)</f>
        <v>0</v>
      </c>
      <c r="R87" s="1989"/>
      <c r="S87" s="3646"/>
      <c r="T87" s="3646"/>
      <c r="U87" s="3646"/>
      <c r="V87" s="3646"/>
      <c r="W87" s="3646"/>
    </row>
    <row r="88" spans="1:23" ht="15.5">
      <c r="A88" s="4382" t="s">
        <v>1772</v>
      </c>
      <c r="B88" s="3637"/>
      <c r="C88" s="2559"/>
      <c r="D88" s="2559"/>
      <c r="E88" s="2559"/>
      <c r="F88" s="2559"/>
      <c r="G88" s="2559"/>
      <c r="H88" s="2559"/>
      <c r="I88" s="2559"/>
      <c r="J88" s="2559"/>
      <c r="K88" s="2559"/>
      <c r="L88" s="4481"/>
      <c r="M88" s="4481"/>
      <c r="N88" s="4481"/>
      <c r="O88" s="4481"/>
      <c r="P88" s="4481"/>
      <c r="Q88" s="3640">
        <f>SUM(C88:P88)</f>
        <v>0</v>
      </c>
      <c r="R88" s="3770"/>
      <c r="S88" s="3646"/>
      <c r="T88" s="3646"/>
      <c r="U88" s="3646"/>
      <c r="V88" s="3646"/>
      <c r="W88" s="3646"/>
    </row>
    <row r="89" spans="1:23" ht="15.5">
      <c r="A89" s="4381" t="s">
        <v>1971</v>
      </c>
      <c r="B89" s="3635"/>
      <c r="C89" s="2559"/>
      <c r="D89" s="2559"/>
      <c r="E89" s="2559"/>
      <c r="F89" s="2559"/>
      <c r="G89" s="2559"/>
      <c r="H89" s="2559"/>
      <c r="I89" s="2559"/>
      <c r="J89" s="2559"/>
      <c r="K89" s="2559"/>
      <c r="L89" s="4482"/>
      <c r="M89" s="4482"/>
      <c r="N89" s="4482"/>
      <c r="O89" s="4482"/>
      <c r="P89" s="4482"/>
      <c r="Q89" s="4383">
        <f>SUM(C89:P89)</f>
        <v>0</v>
      </c>
      <c r="R89" s="4483"/>
      <c r="S89" s="3646"/>
      <c r="T89" s="3646"/>
      <c r="U89" s="3646"/>
      <c r="V89" s="3646"/>
      <c r="W89" s="3646"/>
    </row>
    <row r="90" spans="1:23" ht="16" thickBot="1">
      <c r="A90" s="1956" t="s">
        <v>524</v>
      </c>
      <c r="B90" s="3639"/>
      <c r="C90" s="4484">
        <f>SUM(C87:C89)</f>
        <v>0</v>
      </c>
      <c r="D90" s="4484">
        <f t="shared" ref="D90:R90" si="16">SUM(D87:D88)</f>
        <v>0</v>
      </c>
      <c r="E90" s="4484">
        <f t="shared" si="16"/>
        <v>0</v>
      </c>
      <c r="F90" s="4484">
        <f t="shared" si="16"/>
        <v>0</v>
      </c>
      <c r="G90" s="4484">
        <f t="shared" si="16"/>
        <v>0</v>
      </c>
      <c r="H90" s="4484">
        <f t="shared" si="16"/>
        <v>0</v>
      </c>
      <c r="I90" s="4484">
        <f>SUM(I87:I88)</f>
        <v>0</v>
      </c>
      <c r="J90" s="4484">
        <f t="shared" si="16"/>
        <v>0</v>
      </c>
      <c r="K90" s="4484">
        <f t="shared" si="16"/>
        <v>0</v>
      </c>
      <c r="L90" s="4484">
        <f t="shared" si="16"/>
        <v>0</v>
      </c>
      <c r="M90" s="4484">
        <f t="shared" si="16"/>
        <v>0</v>
      </c>
      <c r="N90" s="4484">
        <f t="shared" si="16"/>
        <v>0</v>
      </c>
      <c r="O90" s="4484">
        <f t="shared" si="16"/>
        <v>0</v>
      </c>
      <c r="P90" s="4484">
        <f t="shared" si="16"/>
        <v>0</v>
      </c>
      <c r="Q90" s="4484">
        <f>SUM(Q87:Q88)</f>
        <v>0</v>
      </c>
      <c r="R90" s="4484">
        <f t="shared" si="16"/>
        <v>0</v>
      </c>
      <c r="S90" s="3646"/>
      <c r="T90" s="3646"/>
      <c r="U90" s="3646"/>
      <c r="V90" s="3646"/>
      <c r="W90" s="3646"/>
    </row>
    <row r="91" spans="1:23" ht="13">
      <c r="A91" s="79"/>
      <c r="B91" s="79"/>
      <c r="C91" s="4485"/>
      <c r="D91" s="4485"/>
      <c r="E91" s="4485"/>
      <c r="F91" s="4485"/>
      <c r="G91" s="4485"/>
      <c r="H91" s="4485"/>
      <c r="I91" s="4485"/>
      <c r="J91" s="4485"/>
      <c r="K91" s="4485"/>
      <c r="L91" s="4485"/>
      <c r="M91" s="4485"/>
      <c r="N91" s="4485"/>
      <c r="O91" s="4485"/>
      <c r="P91" s="4485"/>
      <c r="Q91" s="4485"/>
      <c r="R91" s="4485"/>
      <c r="S91" s="3646"/>
      <c r="T91" s="3646"/>
      <c r="U91" s="3646"/>
      <c r="V91" s="3646"/>
      <c r="W91" s="3646"/>
    </row>
    <row r="92" spans="1:23" ht="14.5" thickBot="1">
      <c r="A92" s="3629" t="s">
        <v>1282</v>
      </c>
      <c r="B92" s="3649"/>
      <c r="C92" s="3600"/>
      <c r="D92" s="3600"/>
      <c r="E92" s="3600"/>
      <c r="F92" s="3600"/>
      <c r="G92" s="3600"/>
      <c r="H92" s="3600"/>
      <c r="I92" s="3600"/>
      <c r="J92" s="3600"/>
      <c r="K92" s="3600"/>
      <c r="L92" s="3600"/>
      <c r="M92" s="3600"/>
      <c r="N92" s="3600"/>
      <c r="O92" s="3600"/>
      <c r="P92" s="3600"/>
      <c r="Q92" s="3642">
        <f>SUM(C92:P92)</f>
        <v>0</v>
      </c>
      <c r="R92" s="3651"/>
      <c r="S92" s="3646"/>
      <c r="T92" s="3646"/>
      <c r="U92" s="3646"/>
      <c r="V92" s="3646"/>
      <c r="W92" s="3646"/>
    </row>
    <row r="93" spans="1:23" ht="12.5">
      <c r="A93" s="2377"/>
      <c r="B93" s="3652"/>
      <c r="C93" s="3653"/>
      <c r="D93" s="3653"/>
      <c r="E93" s="3653"/>
      <c r="F93" s="3653"/>
      <c r="G93" s="3653"/>
      <c r="H93" s="3653"/>
      <c r="I93" s="3653"/>
      <c r="J93" s="3653"/>
      <c r="K93" s="3653"/>
      <c r="L93" s="3653"/>
      <c r="M93" s="3653"/>
      <c r="N93" s="3653"/>
      <c r="O93" s="3653"/>
      <c r="P93" s="3653"/>
      <c r="Q93" s="3653"/>
      <c r="R93" s="3650"/>
      <c r="S93" s="3646"/>
      <c r="T93" s="3646"/>
      <c r="U93" s="3646"/>
      <c r="V93" s="3646"/>
      <c r="W93" s="3646"/>
    </row>
    <row r="94" spans="1:23" ht="14.5" thickBot="1">
      <c r="A94" s="1894" t="s">
        <v>1271</v>
      </c>
      <c r="B94" s="3654"/>
      <c r="C94" s="3655"/>
      <c r="D94" s="3655"/>
      <c r="E94" s="3655"/>
      <c r="F94" s="3655"/>
      <c r="G94" s="3655"/>
      <c r="H94" s="3655"/>
      <c r="I94" s="3655"/>
      <c r="J94" s="3655"/>
      <c r="K94" s="3655"/>
      <c r="L94" s="3655"/>
      <c r="M94" s="3655"/>
      <c r="N94" s="3655"/>
      <c r="O94" s="3655"/>
      <c r="P94" s="3655"/>
      <c r="Q94" s="2024">
        <f>SUM(C94:P94)</f>
        <v>0</v>
      </c>
      <c r="R94" s="3655"/>
      <c r="S94" s="3646"/>
      <c r="T94" s="3646"/>
      <c r="U94" s="3646"/>
      <c r="V94" s="3646"/>
      <c r="W94" s="3646"/>
    </row>
    <row r="95" spans="1:23" ht="12.5">
      <c r="A95" s="2377"/>
      <c r="B95" s="1997"/>
      <c r="C95" s="1999"/>
      <c r="D95" s="1999"/>
      <c r="E95" s="1999"/>
      <c r="F95" s="1999"/>
      <c r="G95" s="1999"/>
      <c r="H95" s="1999"/>
      <c r="I95" s="1999"/>
      <c r="J95" s="1999"/>
      <c r="K95" s="1999"/>
      <c r="L95" s="1999"/>
      <c r="M95" s="1999"/>
      <c r="N95" s="1999"/>
      <c r="O95" s="1999"/>
      <c r="P95" s="1999"/>
      <c r="Q95" s="2000">
        <f>SUM(C95:P95)</f>
        <v>0</v>
      </c>
      <c r="R95" s="3644"/>
      <c r="S95" s="3646"/>
      <c r="T95" s="3646"/>
      <c r="U95" s="3646"/>
      <c r="V95" s="3646"/>
      <c r="W95" s="3646"/>
    </row>
    <row r="96" spans="1:23" ht="14.5" thickBot="1">
      <c r="A96" s="1894" t="s">
        <v>1272</v>
      </c>
      <c r="B96" s="3654"/>
      <c r="C96" s="3655"/>
      <c r="D96" s="3655"/>
      <c r="E96" s="3655"/>
      <c r="F96" s="3655"/>
      <c r="G96" s="3655"/>
      <c r="H96" s="3655"/>
      <c r="I96" s="3655"/>
      <c r="J96" s="3655"/>
      <c r="K96" s="3655"/>
      <c r="L96" s="3655"/>
      <c r="M96" s="3655"/>
      <c r="N96" s="3655"/>
      <c r="O96" s="3655"/>
      <c r="P96" s="3655"/>
      <c r="Q96" s="2024">
        <f>SUM(C96:P96)</f>
        <v>0</v>
      </c>
      <c r="R96" s="3655"/>
      <c r="S96" s="3646"/>
      <c r="T96" s="3646"/>
      <c r="U96" s="3646"/>
      <c r="V96" s="3646"/>
      <c r="W96" s="3646"/>
    </row>
    <row r="97" spans="1:23" ht="12.5">
      <c r="A97" s="3656"/>
      <c r="B97" s="3657"/>
      <c r="C97" s="3653"/>
      <c r="D97" s="3653"/>
      <c r="E97" s="3653"/>
      <c r="F97" s="3653"/>
      <c r="G97" s="3653"/>
      <c r="H97" s="3653"/>
      <c r="I97" s="3653"/>
      <c r="J97" s="3653"/>
      <c r="K97" s="3653"/>
      <c r="L97" s="3653"/>
      <c r="M97" s="3653"/>
      <c r="N97" s="3653"/>
      <c r="O97" s="3653"/>
      <c r="P97" s="3653"/>
      <c r="Q97" s="3653"/>
      <c r="R97" s="3650"/>
      <c r="S97" s="3646"/>
      <c r="T97" s="3646"/>
      <c r="U97" s="3646"/>
      <c r="V97" s="3646"/>
      <c r="W97" s="3646"/>
    </row>
    <row r="98" spans="1:23" ht="12.5" hidden="1">
      <c r="A98" s="3646"/>
      <c r="B98" s="3658"/>
      <c r="C98" s="3659"/>
      <c r="D98" s="3659"/>
      <c r="E98" s="3659"/>
      <c r="F98" s="3659"/>
      <c r="G98" s="3659"/>
      <c r="H98" s="3659"/>
      <c r="I98" s="3659"/>
      <c r="J98" s="3659"/>
      <c r="K98" s="3659"/>
      <c r="L98" s="3659"/>
      <c r="M98" s="3659"/>
      <c r="N98" s="3659"/>
      <c r="O98" s="3659"/>
      <c r="P98" s="3659"/>
      <c r="Q98" s="3659"/>
      <c r="R98" s="3660"/>
      <c r="S98" s="3646"/>
      <c r="T98" s="3646"/>
      <c r="U98" s="3646"/>
      <c r="V98" s="3646"/>
      <c r="W98" s="3646"/>
    </row>
    <row r="99" spans="1:23" ht="12.5" hidden="1">
      <c r="A99" s="3646"/>
      <c r="B99" s="3658"/>
      <c r="C99" s="3659"/>
      <c r="D99" s="3659"/>
      <c r="E99" s="3659"/>
      <c r="F99" s="3659"/>
      <c r="G99" s="3659"/>
      <c r="H99" s="3659"/>
      <c r="I99" s="3659"/>
      <c r="J99" s="3659"/>
      <c r="K99" s="3659"/>
      <c r="L99" s="3659"/>
      <c r="M99" s="3659"/>
      <c r="N99" s="3659"/>
      <c r="O99" s="3659"/>
      <c r="P99" s="3659"/>
      <c r="Q99" s="3659"/>
      <c r="R99" s="3660"/>
      <c r="S99" s="3646"/>
      <c r="T99" s="3646"/>
      <c r="U99" s="3646"/>
      <c r="V99" s="3646"/>
      <c r="W99" s="3646"/>
    </row>
    <row r="100" spans="1:23" ht="12.5" hidden="1">
      <c r="A100" s="3646"/>
      <c r="B100" s="3658"/>
      <c r="C100" s="3659"/>
      <c r="D100" s="3659"/>
      <c r="E100" s="3659"/>
      <c r="F100" s="3659"/>
      <c r="G100" s="3659"/>
      <c r="H100" s="3659"/>
      <c r="I100" s="3659"/>
      <c r="J100" s="3659"/>
      <c r="K100" s="3659"/>
      <c r="L100" s="3659"/>
      <c r="M100" s="3659"/>
      <c r="N100" s="3659"/>
      <c r="O100" s="3659"/>
      <c r="P100" s="3659"/>
      <c r="Q100" s="3659"/>
      <c r="R100" s="3660"/>
      <c r="S100" s="3646"/>
      <c r="T100" s="3646"/>
      <c r="U100" s="3646"/>
      <c r="V100" s="3646"/>
      <c r="W100" s="3646"/>
    </row>
    <row r="101" spans="1:23" ht="12.5" hidden="1">
      <c r="A101" s="3646"/>
      <c r="B101" s="3658"/>
      <c r="C101" s="3659"/>
      <c r="D101" s="3659"/>
      <c r="E101" s="3659"/>
      <c r="F101" s="3659"/>
      <c r="G101" s="3659"/>
      <c r="H101" s="3659"/>
      <c r="I101" s="3659"/>
      <c r="J101" s="3659"/>
      <c r="K101" s="3659"/>
      <c r="L101" s="3659"/>
      <c r="M101" s="3659"/>
      <c r="N101" s="3659"/>
      <c r="O101" s="3659"/>
      <c r="P101" s="3659"/>
      <c r="Q101" s="3659"/>
      <c r="R101" s="3660"/>
      <c r="S101" s="3646"/>
      <c r="T101" s="3646"/>
      <c r="U101" s="3646"/>
      <c r="V101" s="3646"/>
      <c r="W101" s="3646"/>
    </row>
    <row r="102" spans="1:23" ht="14.5" thickBot="1">
      <c r="A102" s="1894" t="s">
        <v>1590</v>
      </c>
      <c r="B102" s="1921"/>
      <c r="C102" s="3066"/>
      <c r="D102" s="3066"/>
      <c r="E102" s="3066"/>
      <c r="F102" s="3066"/>
      <c r="G102" s="3066"/>
      <c r="H102" s="3066"/>
      <c r="I102" s="3066"/>
      <c r="J102" s="3066"/>
      <c r="K102" s="3066"/>
      <c r="L102" s="3066"/>
      <c r="M102" s="3066"/>
      <c r="N102" s="3066"/>
      <c r="O102" s="3066"/>
      <c r="P102" s="3066"/>
      <c r="Q102" s="2024">
        <f>SUM(C102:P102)</f>
        <v>0</v>
      </c>
      <c r="R102" s="3066"/>
      <c r="S102" s="3646"/>
      <c r="T102" s="3646"/>
      <c r="U102" s="3646"/>
      <c r="V102" s="3646"/>
      <c r="W102" s="3646"/>
    </row>
    <row r="103" spans="1:23" ht="14.5" thickBot="1">
      <c r="A103" s="1971" t="s">
        <v>526</v>
      </c>
      <c r="B103" s="2011" t="s">
        <v>112</v>
      </c>
      <c r="C103" s="1998">
        <f t="shared" ref="C103:R103" si="17">SUM(C12,C14,C20,C57,C61,C63,C69,C75,C77,C79,C83,C85,C90,C92,C94,C96,C102)</f>
        <v>0</v>
      </c>
      <c r="D103" s="1998">
        <f t="shared" si="17"/>
        <v>0</v>
      </c>
      <c r="E103" s="1998">
        <f t="shared" si="17"/>
        <v>0</v>
      </c>
      <c r="F103" s="1998">
        <f t="shared" si="17"/>
        <v>0</v>
      </c>
      <c r="G103" s="1998">
        <f t="shared" si="17"/>
        <v>0</v>
      </c>
      <c r="H103" s="1998">
        <f t="shared" si="17"/>
        <v>0</v>
      </c>
      <c r="I103" s="1998">
        <f t="shared" si="17"/>
        <v>0</v>
      </c>
      <c r="J103" s="1998">
        <f t="shared" si="17"/>
        <v>0</v>
      </c>
      <c r="K103" s="1998">
        <f t="shared" si="17"/>
        <v>0</v>
      </c>
      <c r="L103" s="1998">
        <f t="shared" si="17"/>
        <v>0</v>
      </c>
      <c r="M103" s="1998">
        <f t="shared" si="17"/>
        <v>0</v>
      </c>
      <c r="N103" s="1998">
        <f t="shared" si="17"/>
        <v>0</v>
      </c>
      <c r="O103" s="1998">
        <f t="shared" si="17"/>
        <v>0</v>
      </c>
      <c r="P103" s="1998">
        <f t="shared" si="17"/>
        <v>0</v>
      </c>
      <c r="Q103" s="1998">
        <f t="shared" si="17"/>
        <v>0</v>
      </c>
      <c r="R103" s="1998">
        <f t="shared" si="17"/>
        <v>0</v>
      </c>
      <c r="S103" s="3646"/>
      <c r="T103" s="3646"/>
      <c r="U103" s="3646"/>
      <c r="V103" s="3646"/>
      <c r="W103" s="3646"/>
    </row>
    <row r="104" spans="1:23" ht="14.5" thickTop="1">
      <c r="A104" s="80"/>
      <c r="B104" s="80"/>
      <c r="C104" s="80"/>
      <c r="D104" s="80"/>
      <c r="E104" s="80"/>
      <c r="F104" s="80"/>
      <c r="G104" s="80"/>
      <c r="H104" s="80"/>
      <c r="I104" s="80"/>
      <c r="J104" s="80"/>
      <c r="K104" s="80"/>
      <c r="L104" s="80"/>
      <c r="M104" s="80"/>
      <c r="N104" s="80"/>
      <c r="O104" s="80"/>
      <c r="P104" s="80"/>
      <c r="Q104" s="80"/>
      <c r="R104" s="108" t="str">
        <f>+ToC!E96</f>
        <v xml:space="preserve">GENERAL Annual Return </v>
      </c>
      <c r="S104" s="3646"/>
      <c r="T104" s="3646"/>
      <c r="U104" s="3646"/>
      <c r="V104" s="3646"/>
      <c r="W104" s="3646"/>
    </row>
    <row r="105" spans="1:23" ht="33.75" customHeight="1">
      <c r="A105" s="80"/>
      <c r="B105" s="80"/>
      <c r="C105" s="80"/>
      <c r="D105" s="80"/>
      <c r="E105" s="80"/>
      <c r="F105" s="80"/>
      <c r="G105" s="80"/>
      <c r="H105" s="80"/>
      <c r="I105" s="80"/>
      <c r="J105" s="80"/>
      <c r="K105" s="80"/>
      <c r="L105" s="80"/>
      <c r="M105" s="80"/>
      <c r="N105" s="80"/>
      <c r="O105" s="80"/>
      <c r="P105" s="80"/>
      <c r="Q105" s="94"/>
      <c r="R105" s="115" t="s">
        <v>1873</v>
      </c>
      <c r="S105" s="3646"/>
      <c r="T105" s="3646"/>
      <c r="U105" s="3646"/>
      <c r="V105" s="3646"/>
      <c r="W105" s="3646"/>
    </row>
    <row r="106" spans="1:23" ht="36" hidden="1" customHeight="1"/>
    <row r="107" spans="1:23" ht="36" hidden="1" customHeight="1"/>
    <row r="108" spans="1:23" ht="36" hidden="1" customHeight="1"/>
  </sheetData>
  <sheetProtection algorithmName="SHA-512" hashValue="4yjKik89ZEqcm4/z5OqZ+69XDxYqJGKaIxkY/d/J0oVqqK2C2zMt2xbFDlIGgJG2AdjYzYm7j5Vd7CaCk3fdJA==" saltValue="xdpdCGaCQxY7eJyah3FKuQ==" spinCount="100000" sheet="1" objects="1" scenarios="1"/>
  <customSheetViews>
    <customSheetView guid="{54084986-DBD9-467D-BB87-84DFF604BE53}" topLeftCell="B1">
      <selection activeCell="N5" sqref="N5"/>
      <pageMargins left="0.7" right="0.7" top="0.75" bottom="0.75" header="0.3" footer="0.3"/>
      <pageSetup paperSize="5" scale="50" orientation="landscape" r:id="rId1"/>
    </customSheetView>
  </customSheetViews>
  <mergeCells count="3">
    <mergeCell ref="A8:Q8"/>
    <mergeCell ref="A9:Q9"/>
    <mergeCell ref="A1:R1"/>
  </mergeCells>
  <dataValidations count="4">
    <dataValidation type="decimal" operator="lessThanOrEqual" allowBlank="1" showInputMessage="1" showErrorMessage="1" errorTitle="Numbers Only" error="You can only enter numbers in these cells.To re input a number, press Cancel  or Retry and  delete, and then re enter a valid number_x000a_" sqref="B48:B52 B65:B69 C23:Q29 Q30:Q32 Q15:Q20 Q94 C32:P32 C45:R45 Q96 C104:Q104 B97 Q92 C34:R37 B57:R62 B71:R79 C47:R52 B95:R95 B39:R44 C12:R12 C65:R68 Q80:Q82 C63:R63 B84:R90 B102:Q102 B53:R55 R23:R32">
      <formula1>50000000000</formula1>
    </dataValidation>
    <dataValidation type="whole" operator="lessThanOrEqual" allowBlank="1" showInputMessage="1" showErrorMessage="1" errorTitle="Numbers Only" error="You can only enter whole numbers" sqref="B12 B37 B45:B47 B63 B26:B31">
      <formula1>50000000000</formula1>
    </dataValidation>
    <dataValidation operator="lessThanOrEqual" allowBlank="1" showInputMessage="1" showErrorMessage="1" errorTitle="Numbers Only" error="You can only enter numbers in these cells.To re input a number, press Cancel  or Retry and  delete, and then re enter a valid number_x000a_" sqref="B103:R103"/>
    <dataValidation type="list" allowBlank="1" showInputMessage="1" showErrorMessage="1" sqref="C10:P10">
      <formula1>$W$11:$W$35</formula1>
    </dataValidation>
  </dataValidations>
  <hyperlinks>
    <hyperlink ref="A1:R1" location="ToC!A1" display="ToC!A1"/>
  </hyperlinks>
  <pageMargins left="0.5" right="0" top="0.3" bottom="0.25" header="0.3" footer="0.3"/>
  <pageSetup paperSize="5" scale="36" orientation="landscape" r:id="rId2"/>
  <ignoredErrors>
    <ignoredError sqref="Q52" formula="1"/>
  </ignoredError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FF0000"/>
  </sheetPr>
  <dimension ref="A1:F62"/>
  <sheetViews>
    <sheetView zoomScale="75" zoomScaleNormal="75" workbookViewId="0">
      <selection activeCell="A18" sqref="A18:B19"/>
    </sheetView>
  </sheetViews>
  <sheetFormatPr defaultColWidth="0" defaultRowHeight="13" zeroHeight="1"/>
  <cols>
    <col min="1" max="1" width="59.5" style="394" bestFit="1" customWidth="1"/>
    <col min="2" max="2" width="8.796875" style="394" customWidth="1"/>
    <col min="3" max="5" width="20.796875" style="394" customWidth="1"/>
    <col min="6" max="6" width="22.296875" style="394" customWidth="1"/>
    <col min="7" max="16384" width="9.296875" style="394" hidden="1"/>
  </cols>
  <sheetData>
    <row r="1" spans="1:6">
      <c r="A1" s="5248" t="s">
        <v>1221</v>
      </c>
      <c r="B1" s="5249"/>
      <c r="C1" s="5249"/>
      <c r="D1" s="5249"/>
      <c r="E1" s="5249"/>
      <c r="F1" s="5249"/>
    </row>
    <row r="2" spans="1:6" ht="15.5">
      <c r="A2" s="1209" t="s">
        <v>109</v>
      </c>
      <c r="B2" s="622"/>
      <c r="C2" s="622"/>
      <c r="D2" s="1460"/>
      <c r="E2" s="1460"/>
      <c r="F2" s="4572" t="s">
        <v>2054</v>
      </c>
    </row>
    <row r="3" spans="1:6" ht="15.5">
      <c r="A3" s="1751" t="str">
        <f>+Cover!A14</f>
        <v>Select Name of Insurer/ Financial Holding Company</v>
      </c>
      <c r="B3" s="1751"/>
      <c r="C3" s="397"/>
      <c r="D3" s="1036"/>
      <c r="E3" s="1036"/>
      <c r="F3" s="393"/>
    </row>
    <row r="4" spans="1:6" ht="15.5">
      <c r="A4" s="1749" t="str">
        <f>+ToC!A3</f>
        <v>Insurer/Financial Holding Company</v>
      </c>
      <c r="B4" s="504"/>
      <c r="C4" s="397"/>
      <c r="D4" s="1036"/>
      <c r="E4" s="1036"/>
      <c r="F4" s="393"/>
    </row>
    <row r="5" spans="1:6" ht="15.5">
      <c r="A5" s="1749"/>
      <c r="B5" s="504"/>
      <c r="C5" s="397"/>
      <c r="D5" s="1036"/>
      <c r="E5" s="1036"/>
      <c r="F5" s="1461"/>
    </row>
    <row r="6" spans="1:6" ht="15.5">
      <c r="A6" s="504" t="str">
        <f>+ToC!A5</f>
        <v>General Insurers Annual Return</v>
      </c>
      <c r="B6" s="504"/>
      <c r="C6" s="1750"/>
      <c r="D6" s="1462"/>
      <c r="E6" s="1462"/>
      <c r="F6" s="1036"/>
    </row>
    <row r="7" spans="1:6" ht="15.5">
      <c r="A7" s="1705" t="str">
        <f>+ToC!A6</f>
        <v>For Year Ended:</v>
      </c>
      <c r="B7" s="504"/>
      <c r="C7" s="397"/>
      <c r="D7" s="1036"/>
      <c r="E7" s="1036"/>
      <c r="F7" s="4132">
        <f>+Cover!A22</f>
        <v>0</v>
      </c>
    </row>
    <row r="8" spans="1:6" ht="15.5">
      <c r="A8" s="1705"/>
      <c r="B8" s="397"/>
      <c r="C8" s="397"/>
      <c r="D8" s="1036"/>
      <c r="E8" s="1036"/>
      <c r="F8" s="1461"/>
    </row>
    <row r="9" spans="1:6" ht="15.5">
      <c r="A9" s="5640" t="s">
        <v>542</v>
      </c>
      <c r="B9" s="5640"/>
      <c r="C9" s="5640"/>
      <c r="D9" s="5640"/>
      <c r="E9" s="5640"/>
      <c r="F9" s="5640"/>
    </row>
    <row r="10" spans="1:6" ht="15.5">
      <c r="A10" s="5641" t="s">
        <v>1043</v>
      </c>
      <c r="B10" s="5641"/>
      <c r="C10" s="5641"/>
      <c r="D10" s="5641"/>
      <c r="E10" s="5641"/>
      <c r="F10" s="5641"/>
    </row>
    <row r="11" spans="1:6" ht="16" thickBot="1">
      <c r="A11" s="5641"/>
      <c r="B11" s="5641"/>
      <c r="C11" s="5641"/>
      <c r="D11" s="5641"/>
      <c r="E11" s="5641"/>
      <c r="F11" s="5641"/>
    </row>
    <row r="12" spans="1:6" ht="51" customHeight="1" thickTop="1">
      <c r="A12" s="216"/>
      <c r="B12" s="217" t="s">
        <v>10</v>
      </c>
      <c r="C12" s="5082" t="str">
        <f>"In Trinidad &amp; Tobago
 "&amp;YEAR($F$7)</f>
        <v>In Trinidad &amp; Tobago
 1900</v>
      </c>
      <c r="D12" s="5082" t="str">
        <f>"Outside Trinidad &amp; Tobago "&amp;YEAR($F$7)</f>
        <v>Outside Trinidad &amp; Tobago 1900</v>
      </c>
      <c r="E12" s="764">
        <f>YEAR($F$7)</f>
        <v>1900</v>
      </c>
      <c r="F12" s="867">
        <f>E12-1</f>
        <v>1899</v>
      </c>
    </row>
    <row r="13" spans="1:6">
      <c r="A13" s="218"/>
      <c r="B13" s="219"/>
      <c r="C13" s="48" t="s">
        <v>1044</v>
      </c>
      <c r="D13" s="48" t="s">
        <v>1044</v>
      </c>
      <c r="E13" s="48" t="s">
        <v>1044</v>
      </c>
      <c r="F13" s="4573" t="s">
        <v>1044</v>
      </c>
    </row>
    <row r="14" spans="1:6" s="408" customFormat="1" ht="14">
      <c r="A14" s="3787" t="s">
        <v>1069</v>
      </c>
      <c r="B14" s="3788"/>
      <c r="C14" s="3788"/>
      <c r="D14" s="3788"/>
      <c r="E14" s="3788"/>
      <c r="F14" s="4574"/>
    </row>
    <row r="15" spans="1:6" s="408" customFormat="1" ht="14">
      <c r="A15" s="3789"/>
      <c r="B15" s="3790"/>
      <c r="C15" s="3791"/>
      <c r="D15" s="3791"/>
      <c r="E15" s="3799">
        <f>SUM(C15:D15)</f>
        <v>0</v>
      </c>
      <c r="F15" s="4491"/>
    </row>
    <row r="16" spans="1:6" s="408" customFormat="1" ht="14">
      <c r="A16" s="3789"/>
      <c r="B16" s="3790"/>
      <c r="C16" s="3791"/>
      <c r="D16" s="3791"/>
      <c r="E16" s="3799">
        <f t="shared" ref="E16:E29" si="0">SUM(C16:D16)</f>
        <v>0</v>
      </c>
      <c r="F16" s="4491"/>
    </row>
    <row r="17" spans="1:6" s="408" customFormat="1" ht="14">
      <c r="A17" s="3789"/>
      <c r="B17" s="3790"/>
      <c r="C17" s="3791"/>
      <c r="D17" s="3791"/>
      <c r="E17" s="3799">
        <f t="shared" si="0"/>
        <v>0</v>
      </c>
      <c r="F17" s="4491"/>
    </row>
    <row r="18" spans="1:6" s="408" customFormat="1" ht="14">
      <c r="A18" s="3789"/>
      <c r="B18" s="3790"/>
      <c r="C18" s="3791"/>
      <c r="D18" s="3791"/>
      <c r="E18" s="3799">
        <f t="shared" si="0"/>
        <v>0</v>
      </c>
      <c r="F18" s="4491"/>
    </row>
    <row r="19" spans="1:6" s="408" customFormat="1" ht="14">
      <c r="A19" s="3789"/>
      <c r="B19" s="3790"/>
      <c r="C19" s="3791"/>
      <c r="D19" s="3791"/>
      <c r="E19" s="3799">
        <f>SUM(C19:D19)</f>
        <v>0</v>
      </c>
      <c r="F19" s="4491"/>
    </row>
    <row r="20" spans="1:6" s="408" customFormat="1" ht="14">
      <c r="A20" s="3789"/>
      <c r="B20" s="3790"/>
      <c r="C20" s="3791"/>
      <c r="D20" s="3791"/>
      <c r="E20" s="3799">
        <f t="shared" si="0"/>
        <v>0</v>
      </c>
      <c r="F20" s="4491"/>
    </row>
    <row r="21" spans="1:6" s="408" customFormat="1" ht="14">
      <c r="A21" s="3789"/>
      <c r="B21" s="3790"/>
      <c r="C21" s="3791"/>
      <c r="D21" s="3791"/>
      <c r="E21" s="3799">
        <f t="shared" si="0"/>
        <v>0</v>
      </c>
      <c r="F21" s="4491"/>
    </row>
    <row r="22" spans="1:6" s="408" customFormat="1" ht="14">
      <c r="A22" s="3789"/>
      <c r="B22" s="3790"/>
      <c r="C22" s="3791"/>
      <c r="D22" s="3791"/>
      <c r="E22" s="3799">
        <f t="shared" si="0"/>
        <v>0</v>
      </c>
      <c r="F22" s="4491"/>
    </row>
    <row r="23" spans="1:6" s="408" customFormat="1" ht="14">
      <c r="A23" s="3789"/>
      <c r="B23" s="3790"/>
      <c r="C23" s="3791"/>
      <c r="D23" s="3791"/>
      <c r="E23" s="3799">
        <f t="shared" si="0"/>
        <v>0</v>
      </c>
      <c r="F23" s="4491"/>
    </row>
    <row r="24" spans="1:6" s="408" customFormat="1" ht="14">
      <c r="A24" s="3789"/>
      <c r="B24" s="3790"/>
      <c r="C24" s="3791"/>
      <c r="D24" s="3791"/>
      <c r="E24" s="3799">
        <f t="shared" si="0"/>
        <v>0</v>
      </c>
      <c r="F24" s="4491"/>
    </row>
    <row r="25" spans="1:6" s="408" customFormat="1" ht="14">
      <c r="A25" s="3789"/>
      <c r="B25" s="3790"/>
      <c r="C25" s="3791"/>
      <c r="D25" s="3791"/>
      <c r="E25" s="3799">
        <f t="shared" si="0"/>
        <v>0</v>
      </c>
      <c r="F25" s="4491"/>
    </row>
    <row r="26" spans="1:6" s="408" customFormat="1" ht="14">
      <c r="A26" s="3789"/>
      <c r="B26" s="3790"/>
      <c r="C26" s="3791"/>
      <c r="D26" s="3791"/>
      <c r="E26" s="3799">
        <f t="shared" si="0"/>
        <v>0</v>
      </c>
      <c r="F26" s="4491"/>
    </row>
    <row r="27" spans="1:6" s="408" customFormat="1" ht="14">
      <c r="A27" s="3789"/>
      <c r="B27" s="3790"/>
      <c r="C27" s="3791"/>
      <c r="D27" s="3791"/>
      <c r="E27" s="3799">
        <f t="shared" si="0"/>
        <v>0</v>
      </c>
      <c r="F27" s="4491"/>
    </row>
    <row r="28" spans="1:6" s="408" customFormat="1" ht="14">
      <c r="A28" s="3789"/>
      <c r="B28" s="3790"/>
      <c r="C28" s="3791"/>
      <c r="D28" s="3791"/>
      <c r="E28" s="3799">
        <f t="shared" si="0"/>
        <v>0</v>
      </c>
      <c r="F28" s="4491"/>
    </row>
    <row r="29" spans="1:6" s="408" customFormat="1" ht="14">
      <c r="A29" s="3789"/>
      <c r="B29" s="3790"/>
      <c r="C29" s="3791"/>
      <c r="D29" s="3791"/>
      <c r="E29" s="3799">
        <f t="shared" si="0"/>
        <v>0</v>
      </c>
      <c r="F29" s="4491"/>
    </row>
    <row r="30" spans="1:6" s="408" customFormat="1" ht="14">
      <c r="A30" s="3792" t="s">
        <v>250</v>
      </c>
      <c r="B30" s="3793"/>
      <c r="C30" s="3794">
        <f>SUM(C15:C29)</f>
        <v>0</v>
      </c>
      <c r="D30" s="3794">
        <f>SUM(D15:D29)</f>
        <v>0</v>
      </c>
      <c r="E30" s="3795">
        <f>SUM(E15:E29)</f>
        <v>0</v>
      </c>
      <c r="F30" s="4575">
        <f>SUM(F15:F29)</f>
        <v>0</v>
      </c>
    </row>
    <row r="31" spans="1:6" s="408" customFormat="1" ht="14">
      <c r="A31" s="3796" t="s">
        <v>1070</v>
      </c>
      <c r="B31" s="3797"/>
      <c r="C31" s="3798"/>
      <c r="D31" s="3798"/>
      <c r="E31" s="3799">
        <f t="shared" ref="E31:E37" si="1">SUM(C31:D31)</f>
        <v>0</v>
      </c>
      <c r="F31" s="4576"/>
    </row>
    <row r="32" spans="1:6" s="408" customFormat="1" ht="14">
      <c r="A32" s="3800"/>
      <c r="B32" s="3790"/>
      <c r="C32" s="3798"/>
      <c r="D32" s="3791"/>
      <c r="E32" s="3799">
        <f t="shared" si="1"/>
        <v>0</v>
      </c>
      <c r="F32" s="4491"/>
    </row>
    <row r="33" spans="1:6" s="408" customFormat="1" ht="14">
      <c r="A33" s="3801"/>
      <c r="B33" s="3790"/>
      <c r="C33" s="3791"/>
      <c r="D33" s="3791"/>
      <c r="E33" s="3799">
        <f t="shared" si="1"/>
        <v>0</v>
      </c>
      <c r="F33" s="4491"/>
    </row>
    <row r="34" spans="1:6" s="408" customFormat="1" ht="14">
      <c r="A34" s="3800"/>
      <c r="B34" s="3790"/>
      <c r="C34" s="3791"/>
      <c r="D34" s="3791"/>
      <c r="E34" s="3799">
        <f t="shared" si="1"/>
        <v>0</v>
      </c>
      <c r="F34" s="4491"/>
    </row>
    <row r="35" spans="1:6" s="408" customFormat="1" ht="14">
      <c r="A35" s="3800"/>
      <c r="B35" s="3790"/>
      <c r="C35" s="3791"/>
      <c r="D35" s="3791"/>
      <c r="E35" s="3799">
        <f t="shared" si="1"/>
        <v>0</v>
      </c>
      <c r="F35" s="4491"/>
    </row>
    <row r="36" spans="1:6" s="408" customFormat="1" ht="14">
      <c r="A36" s="3010"/>
      <c r="B36" s="3790"/>
      <c r="C36" s="3791"/>
      <c r="D36" s="3791"/>
      <c r="E36" s="3799">
        <f t="shared" si="1"/>
        <v>0</v>
      </c>
      <c r="F36" s="4491"/>
    </row>
    <row r="37" spans="1:6" s="408" customFormat="1" ht="14">
      <c r="A37" s="3010"/>
      <c r="B37" s="3790"/>
      <c r="C37" s="3791"/>
      <c r="D37" s="3791"/>
      <c r="E37" s="3799">
        <f t="shared" si="1"/>
        <v>0</v>
      </c>
      <c r="F37" s="4491"/>
    </row>
    <row r="38" spans="1:6" s="408" customFormat="1" ht="14">
      <c r="A38" s="3010"/>
      <c r="B38" s="3790"/>
      <c r="C38" s="3791"/>
      <c r="D38" s="3791"/>
      <c r="E38" s="3799">
        <f t="shared" ref="E38:E49" si="2">SUM(C38:D38)</f>
        <v>0</v>
      </c>
      <c r="F38" s="4491"/>
    </row>
    <row r="39" spans="1:6" s="408" customFormat="1" ht="14">
      <c r="A39" s="3010"/>
      <c r="B39" s="3790"/>
      <c r="C39" s="3791"/>
      <c r="D39" s="3791"/>
      <c r="E39" s="3799">
        <f t="shared" si="2"/>
        <v>0</v>
      </c>
      <c r="F39" s="4491"/>
    </row>
    <row r="40" spans="1:6" s="408" customFormat="1" ht="14">
      <c r="A40" s="3010"/>
      <c r="B40" s="3790"/>
      <c r="C40" s="3791"/>
      <c r="D40" s="3791"/>
      <c r="E40" s="3799">
        <f t="shared" si="2"/>
        <v>0</v>
      </c>
      <c r="F40" s="4491"/>
    </row>
    <row r="41" spans="1:6" s="408" customFormat="1" ht="14">
      <c r="A41" s="3010"/>
      <c r="B41" s="3790"/>
      <c r="C41" s="3791"/>
      <c r="D41" s="3791"/>
      <c r="E41" s="3799">
        <f t="shared" si="2"/>
        <v>0</v>
      </c>
      <c r="F41" s="4491"/>
    </row>
    <row r="42" spans="1:6" s="408" customFormat="1" ht="14">
      <c r="A42" s="3010"/>
      <c r="B42" s="3790"/>
      <c r="C42" s="3791"/>
      <c r="D42" s="3791"/>
      <c r="E42" s="3799">
        <f t="shared" si="2"/>
        <v>0</v>
      </c>
      <c r="F42" s="4491"/>
    </row>
    <row r="43" spans="1:6" s="408" customFormat="1" ht="14">
      <c r="A43" s="3010"/>
      <c r="B43" s="3790"/>
      <c r="C43" s="3791"/>
      <c r="D43" s="3791"/>
      <c r="E43" s="3799">
        <f t="shared" si="2"/>
        <v>0</v>
      </c>
      <c r="F43" s="4491"/>
    </row>
    <row r="44" spans="1:6" s="408" customFormat="1" ht="14">
      <c r="A44" s="3010"/>
      <c r="B44" s="3790"/>
      <c r="C44" s="3791"/>
      <c r="D44" s="3791"/>
      <c r="E44" s="3799">
        <f t="shared" si="2"/>
        <v>0</v>
      </c>
      <c r="F44" s="4491"/>
    </row>
    <row r="45" spans="1:6" s="408" customFormat="1" ht="14">
      <c r="A45" s="3010"/>
      <c r="B45" s="3790"/>
      <c r="C45" s="3791"/>
      <c r="D45" s="3791"/>
      <c r="E45" s="3799">
        <f t="shared" si="2"/>
        <v>0</v>
      </c>
      <c r="F45" s="4491"/>
    </row>
    <row r="46" spans="1:6" s="408" customFormat="1" ht="14">
      <c r="A46" s="3010"/>
      <c r="B46" s="3790"/>
      <c r="C46" s="3791"/>
      <c r="D46" s="3791"/>
      <c r="E46" s="3799">
        <f t="shared" si="2"/>
        <v>0</v>
      </c>
      <c r="F46" s="4491"/>
    </row>
    <row r="47" spans="1:6" s="408" customFormat="1" ht="14">
      <c r="A47" s="3010"/>
      <c r="B47" s="3790"/>
      <c r="C47" s="3791"/>
      <c r="D47" s="3791"/>
      <c r="E47" s="3799">
        <f t="shared" si="2"/>
        <v>0</v>
      </c>
      <c r="F47" s="4491"/>
    </row>
    <row r="48" spans="1:6" s="408" customFormat="1" ht="14">
      <c r="A48" s="3010"/>
      <c r="B48" s="3790"/>
      <c r="C48" s="3791"/>
      <c r="D48" s="3791"/>
      <c r="E48" s="3799">
        <f t="shared" si="2"/>
        <v>0</v>
      </c>
      <c r="F48" s="4491"/>
    </row>
    <row r="49" spans="1:6" s="408" customFormat="1" ht="14">
      <c r="A49" s="3010"/>
      <c r="B49" s="3790"/>
      <c r="C49" s="3791"/>
      <c r="D49" s="3791"/>
      <c r="E49" s="3799">
        <f t="shared" si="2"/>
        <v>0</v>
      </c>
      <c r="F49" s="4491"/>
    </row>
    <row r="50" spans="1:6" s="408" customFormat="1" ht="14">
      <c r="A50" s="3010"/>
      <c r="B50" s="3790"/>
      <c r="C50" s="3791"/>
      <c r="D50" s="3791"/>
      <c r="E50" s="3799">
        <f t="shared" ref="E50:E56" si="3">SUM(C50:D50)</f>
        <v>0</v>
      </c>
      <c r="F50" s="4491"/>
    </row>
    <row r="51" spans="1:6" s="408" customFormat="1" ht="14">
      <c r="A51" s="3010"/>
      <c r="B51" s="3790"/>
      <c r="C51" s="3791"/>
      <c r="D51" s="3791"/>
      <c r="E51" s="3799">
        <f t="shared" si="3"/>
        <v>0</v>
      </c>
      <c r="F51" s="4491"/>
    </row>
    <row r="52" spans="1:6" s="408" customFormat="1" ht="14">
      <c r="A52" s="3010"/>
      <c r="B52" s="3790"/>
      <c r="C52" s="3791"/>
      <c r="D52" s="3791"/>
      <c r="E52" s="3799">
        <f t="shared" si="3"/>
        <v>0</v>
      </c>
      <c r="F52" s="4491"/>
    </row>
    <row r="53" spans="1:6" s="408" customFormat="1" ht="14">
      <c r="A53" s="3010"/>
      <c r="B53" s="3790"/>
      <c r="C53" s="3791"/>
      <c r="D53" s="3791"/>
      <c r="E53" s="3799">
        <f t="shared" si="3"/>
        <v>0</v>
      </c>
      <c r="F53" s="4491"/>
    </row>
    <row r="54" spans="1:6" s="408" customFormat="1" ht="14">
      <c r="A54" s="3010"/>
      <c r="B54" s="3790"/>
      <c r="C54" s="3791"/>
      <c r="D54" s="3791"/>
      <c r="E54" s="3799">
        <f t="shared" si="3"/>
        <v>0</v>
      </c>
      <c r="F54" s="4491"/>
    </row>
    <row r="55" spans="1:6" s="408" customFormat="1" ht="14">
      <c r="A55" s="3010"/>
      <c r="B55" s="3790"/>
      <c r="C55" s="3791"/>
      <c r="D55" s="3791"/>
      <c r="E55" s="3799">
        <f t="shared" si="3"/>
        <v>0</v>
      </c>
      <c r="F55" s="4491"/>
    </row>
    <row r="56" spans="1:6" s="408" customFormat="1" ht="14">
      <c r="A56" s="3802"/>
      <c r="B56" s="3803"/>
      <c r="C56" s="3804"/>
      <c r="D56" s="3804"/>
      <c r="E56" s="4133">
        <f t="shared" si="3"/>
        <v>0</v>
      </c>
      <c r="F56" s="1850"/>
    </row>
    <row r="57" spans="1:6" s="408" customFormat="1" ht="14">
      <c r="A57" s="2694" t="s">
        <v>250</v>
      </c>
      <c r="B57" s="2695"/>
      <c r="C57" s="4135">
        <f>SUM(C32:C56)</f>
        <v>0</v>
      </c>
      <c r="D57" s="4135">
        <f>SUM(D32:D56)</f>
        <v>0</v>
      </c>
      <c r="E57" s="4134">
        <f>SUM(E31:E56)</f>
        <v>0</v>
      </c>
      <c r="F57" s="4577">
        <f>SUM(F32:F56)</f>
        <v>0</v>
      </c>
    </row>
    <row r="58" spans="1:6" s="408" customFormat="1" ht="14">
      <c r="A58" s="2696"/>
      <c r="B58" s="2697"/>
      <c r="C58" s="3011"/>
      <c r="D58" s="3011"/>
      <c r="E58" s="3012"/>
      <c r="F58" s="4578"/>
    </row>
    <row r="59" spans="1:6" s="408" customFormat="1" ht="14.5" thickBot="1">
      <c r="A59" s="2698" t="s">
        <v>1071</v>
      </c>
      <c r="B59" s="2699"/>
      <c r="C59" s="4136">
        <f>C30+C57</f>
        <v>0</v>
      </c>
      <c r="D59" s="4136">
        <f>D30+D57</f>
        <v>0</v>
      </c>
      <c r="E59" s="4136">
        <f>E30+E57</f>
        <v>0</v>
      </c>
      <c r="F59" s="4579">
        <f>F30+F57</f>
        <v>0</v>
      </c>
    </row>
    <row r="60" spans="1:6" ht="16" thickTop="1">
      <c r="A60" s="1036"/>
      <c r="B60" s="1036"/>
      <c r="C60" s="1036"/>
      <c r="D60" s="1036"/>
      <c r="E60" s="1036"/>
      <c r="F60" s="1036"/>
    </row>
    <row r="61" spans="1:6" ht="15.5">
      <c r="A61" s="1036"/>
      <c r="B61" s="1036"/>
      <c r="C61" s="1036"/>
      <c r="D61" s="1036"/>
      <c r="E61" s="1036"/>
      <c r="F61" s="108" t="str">
        <f>+ToC!E96</f>
        <v xml:space="preserve">GENERAL Annual Return </v>
      </c>
    </row>
    <row r="62" spans="1:6" ht="15.5">
      <c r="A62" s="1036"/>
      <c r="B62" s="1036"/>
      <c r="C62" s="1036"/>
      <c r="D62" s="1036"/>
      <c r="E62" s="1036"/>
      <c r="F62" s="407" t="s">
        <v>1874</v>
      </c>
    </row>
  </sheetData>
  <sheetProtection password="C3AA" sheet="1" objects="1" scenarios="1"/>
  <customSheetViews>
    <customSheetView guid="{54084986-DBD9-467D-BB87-84DFF604BE53}" topLeftCell="A5">
      <selection activeCell="C60" sqref="C60"/>
      <pageMargins left="0.7" right="0.7" top="0.75" bottom="0.75" header="0.3" footer="0.3"/>
      <pageSetup orientation="portrait" r:id="rId1"/>
    </customSheetView>
  </customSheetViews>
  <mergeCells count="4">
    <mergeCell ref="A1:F1"/>
    <mergeCell ref="A9:F9"/>
    <mergeCell ref="A10:F10"/>
    <mergeCell ref="A11:F11"/>
  </mergeCells>
  <dataValidations count="1">
    <dataValidation type="decimal" operator="lessThanOrEqual" allowBlank="1" showInputMessage="1" showErrorMessage="1" errorTitle="Numbers Only" error="You can only enter numbers in these cells.To re input a number, press Cancel  or Retry and  delete, and then re enter a valid number_x000a_" sqref="C59:F59 E58 C57:F57 C30:F30 E15:E29 E31:E56">
      <formula1>50000000000</formula1>
    </dataValidation>
  </dataValidations>
  <hyperlinks>
    <hyperlink ref="A1:F1" location="ToC!A1" display="35.35"/>
  </hyperlinks>
  <pageMargins left="0.7" right="0.7" top="0.75" bottom="0.75" header="0.3" footer="0.3"/>
  <pageSetup paperSize="5" scale="66"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theme="3" tint="0.39997558519241921"/>
  </sheetPr>
  <dimension ref="A1:F44"/>
  <sheetViews>
    <sheetView zoomScaleNormal="100" workbookViewId="0">
      <selection activeCell="A18" sqref="A18:B19"/>
    </sheetView>
  </sheetViews>
  <sheetFormatPr defaultColWidth="0" defaultRowHeight="15.5" zeroHeight="1"/>
  <cols>
    <col min="1" max="1" width="91.19921875" style="2028" customWidth="1"/>
    <col min="2" max="2" width="19.19921875" style="2028" customWidth="1"/>
    <col min="3" max="3" width="11.69921875" style="2028" customWidth="1"/>
    <col min="4" max="4" width="19.19921875" style="2028" customWidth="1"/>
    <col min="5" max="6" width="0" style="2028" hidden="1" customWidth="1"/>
    <col min="7" max="16384" width="13.19921875" style="2028" hidden="1"/>
  </cols>
  <sheetData>
    <row r="1" spans="1:6">
      <c r="A1" s="5248" t="s">
        <v>44</v>
      </c>
      <c r="B1" s="5249"/>
      <c r="C1" s="5249"/>
      <c r="D1" s="5249"/>
    </row>
    <row r="2" spans="1:6">
      <c r="A2" s="2029"/>
      <c r="B2" s="2030"/>
      <c r="C2" s="4898" t="s">
        <v>2216</v>
      </c>
      <c r="D2" s="2032"/>
    </row>
    <row r="3" spans="1:6">
      <c r="A3" s="1751" t="str">
        <f>+Cover!A14</f>
        <v>Select Name of Insurer/ Financial Holding Company</v>
      </c>
      <c r="B3" s="1751"/>
      <c r="C3" s="397"/>
      <c r="D3" s="1036"/>
      <c r="E3" s="1036"/>
      <c r="F3" s="393"/>
    </row>
    <row r="4" spans="1:6">
      <c r="A4" s="1749" t="str">
        <f>+ToC!A3</f>
        <v>Insurer/Financial Holding Company</v>
      </c>
      <c r="B4" s="504"/>
      <c r="C4" s="397"/>
      <c r="D4" s="1036"/>
      <c r="E4" s="1036"/>
      <c r="F4" s="393"/>
    </row>
    <row r="5" spans="1:6">
      <c r="A5" s="1749"/>
      <c r="B5" s="504"/>
      <c r="C5" s="397"/>
      <c r="D5" s="1036"/>
      <c r="E5" s="1036"/>
      <c r="F5" s="1461"/>
    </row>
    <row r="6" spans="1:6">
      <c r="A6" s="504" t="str">
        <f>+ToC!A5</f>
        <v>General Insurers Annual Return</v>
      </c>
      <c r="B6" s="504"/>
      <c r="C6" s="1750"/>
      <c r="D6" s="1462"/>
      <c r="E6" s="1462"/>
      <c r="F6" s="1036"/>
    </row>
    <row r="7" spans="1:6">
      <c r="A7" s="1901" t="str">
        <f>+ToC!A6</f>
        <v>For Year Ended:</v>
      </c>
      <c r="B7" s="504"/>
      <c r="C7" s="397"/>
      <c r="D7" s="4132">
        <f>+Cover!A22</f>
        <v>0</v>
      </c>
      <c r="E7" s="1036"/>
      <c r="F7" s="1463">
        <f>+Cover!B22</f>
        <v>0</v>
      </c>
    </row>
    <row r="8" spans="1:6">
      <c r="A8" s="2034"/>
      <c r="B8" s="2033"/>
      <c r="C8" s="2033"/>
      <c r="D8" s="2031"/>
    </row>
    <row r="9" spans="1:6">
      <c r="A9" s="5642" t="s">
        <v>542</v>
      </c>
      <c r="B9" s="5643"/>
      <c r="C9" s="5643"/>
      <c r="D9" s="5643"/>
      <c r="E9" s="2035"/>
      <c r="F9" s="2035"/>
    </row>
    <row r="10" spans="1:6">
      <c r="A10" s="2036"/>
      <c r="B10" s="2037"/>
      <c r="C10" s="2037"/>
      <c r="D10" s="2037"/>
    </row>
    <row r="11" spans="1:6">
      <c r="A11" s="5647" t="s">
        <v>384</v>
      </c>
      <c r="B11" s="5647"/>
      <c r="C11" s="5647"/>
      <c r="D11" s="5647"/>
    </row>
    <row r="12" spans="1:6">
      <c r="A12" s="2031"/>
      <c r="B12" s="2031"/>
      <c r="C12" s="2031"/>
      <c r="D12" s="2031"/>
    </row>
    <row r="13" spans="1:6">
      <c r="A13" s="5647" t="s">
        <v>545</v>
      </c>
      <c r="B13" s="5647"/>
      <c r="C13" s="5647"/>
      <c r="D13" s="5647"/>
    </row>
    <row r="14" spans="1:6">
      <c r="A14" s="2031"/>
      <c r="B14" s="2031"/>
      <c r="C14" s="2031"/>
      <c r="D14" s="2031"/>
    </row>
    <row r="15" spans="1:6">
      <c r="A15" s="2031"/>
      <c r="B15" s="4513" t="s">
        <v>2011</v>
      </c>
      <c r="C15" s="2038" t="s">
        <v>547</v>
      </c>
      <c r="D15" s="2038" t="s">
        <v>349</v>
      </c>
    </row>
    <row r="16" spans="1:6">
      <c r="A16" s="2039" t="s">
        <v>546</v>
      </c>
      <c r="B16" s="2038"/>
      <c r="C16" s="2040"/>
      <c r="D16" s="2041"/>
    </row>
    <row r="17" spans="1:4">
      <c r="A17" s="2039" t="s">
        <v>548</v>
      </c>
      <c r="B17" s="2038"/>
      <c r="C17" s="2040"/>
      <c r="D17" s="2041"/>
    </row>
    <row r="18" spans="1:4">
      <c r="A18" s="2042" t="s">
        <v>549</v>
      </c>
      <c r="B18" s="4515" t="s">
        <v>1783</v>
      </c>
      <c r="C18" s="2040">
        <v>1</v>
      </c>
      <c r="D18" s="2043">
        <f>+'40.20'!G140</f>
        <v>0</v>
      </c>
    </row>
    <row r="19" spans="1:4">
      <c r="A19" s="2042" t="s">
        <v>550</v>
      </c>
      <c r="B19" s="4515" t="s">
        <v>2012</v>
      </c>
      <c r="C19" s="2040">
        <v>2</v>
      </c>
      <c r="D19" s="2043">
        <f>+'40.21'!G52</f>
        <v>0</v>
      </c>
    </row>
    <row r="20" spans="1:4">
      <c r="A20" s="2042" t="s">
        <v>551</v>
      </c>
      <c r="B20" s="4515" t="s">
        <v>2013</v>
      </c>
      <c r="C20" s="2040">
        <v>3</v>
      </c>
      <c r="D20" s="2043">
        <f>+'40.22'!D23</f>
        <v>0</v>
      </c>
    </row>
    <row r="21" spans="1:4">
      <c r="A21" s="2042" t="s">
        <v>552</v>
      </c>
      <c r="B21" s="4515" t="s">
        <v>2014</v>
      </c>
      <c r="C21" s="2040">
        <v>4</v>
      </c>
      <c r="D21" s="2043">
        <f>'40.23'!J39</f>
        <v>0</v>
      </c>
    </row>
    <row r="22" spans="1:4">
      <c r="A22" s="2044" t="s">
        <v>1284</v>
      </c>
      <c r="B22" s="2038"/>
      <c r="C22" s="2040"/>
      <c r="D22" s="2045"/>
    </row>
    <row r="23" spans="1:4">
      <c r="A23" s="2042" t="s">
        <v>1285</v>
      </c>
      <c r="B23" s="4515" t="s">
        <v>1784</v>
      </c>
      <c r="C23" s="2040">
        <v>5</v>
      </c>
      <c r="D23" s="2043">
        <f>'40.30'!N28</f>
        <v>0</v>
      </c>
    </row>
    <row r="24" spans="1:4">
      <c r="A24" s="2042" t="s">
        <v>2217</v>
      </c>
      <c r="B24" s="4515" t="s">
        <v>1785</v>
      </c>
      <c r="C24" s="2040">
        <v>6</v>
      </c>
      <c r="D24" s="2043">
        <f>+'40.31'!M53</f>
        <v>0</v>
      </c>
    </row>
    <row r="25" spans="1:4">
      <c r="A25" s="2042" t="s">
        <v>2218</v>
      </c>
      <c r="B25" s="4515" t="s">
        <v>2015</v>
      </c>
      <c r="C25" s="2040">
        <v>7</v>
      </c>
      <c r="D25" s="2043">
        <f>+'40.32'!H53</f>
        <v>0</v>
      </c>
    </row>
    <row r="26" spans="1:4">
      <c r="A26" s="2042" t="s">
        <v>2219</v>
      </c>
      <c r="B26" s="4515" t="s">
        <v>2016</v>
      </c>
      <c r="C26" s="2040">
        <v>8</v>
      </c>
      <c r="D26" s="2043">
        <f>+'40.33'!E19</f>
        <v>0</v>
      </c>
    </row>
    <row r="27" spans="1:4">
      <c r="A27" s="2042" t="s">
        <v>2220</v>
      </c>
      <c r="B27" s="4515" t="s">
        <v>2017</v>
      </c>
      <c r="C27" s="2040">
        <v>9</v>
      </c>
      <c r="D27" s="2043">
        <f>+'40.34'!D20</f>
        <v>0</v>
      </c>
    </row>
    <row r="28" spans="1:4">
      <c r="A28" s="2042" t="s">
        <v>1286</v>
      </c>
      <c r="B28" s="4515" t="s">
        <v>2018</v>
      </c>
      <c r="C28" s="2040">
        <v>10</v>
      </c>
      <c r="D28" s="2043">
        <f>'40.35'!D17</f>
        <v>0</v>
      </c>
    </row>
    <row r="29" spans="1:4">
      <c r="A29" s="2042" t="s">
        <v>1287</v>
      </c>
      <c r="B29" s="4515" t="s">
        <v>2019</v>
      </c>
      <c r="C29" s="2040">
        <v>11</v>
      </c>
      <c r="D29" s="2043">
        <f>+'40.36'!D19</f>
        <v>0</v>
      </c>
    </row>
    <row r="30" spans="1:4">
      <c r="A30" s="2044" t="s">
        <v>553</v>
      </c>
      <c r="B30" s="2040"/>
      <c r="C30" s="2040"/>
      <c r="D30" s="2043"/>
    </row>
    <row r="31" spans="1:4">
      <c r="A31" s="2042" t="s">
        <v>554</v>
      </c>
      <c r="B31" s="4515" t="s">
        <v>1786</v>
      </c>
      <c r="C31" s="2040">
        <v>12</v>
      </c>
      <c r="D31" s="2043">
        <f>'40.40'!D24</f>
        <v>0</v>
      </c>
    </row>
    <row r="32" spans="1:4">
      <c r="A32" s="2042" t="s">
        <v>555</v>
      </c>
      <c r="B32" s="4515" t="s">
        <v>1787</v>
      </c>
      <c r="C32" s="2040">
        <v>13</v>
      </c>
      <c r="D32" s="2043">
        <f>'40.41'!D24</f>
        <v>0</v>
      </c>
    </row>
    <row r="33" spans="1:4">
      <c r="A33" s="2042" t="s">
        <v>556</v>
      </c>
      <c r="B33" s="4515" t="s">
        <v>1788</v>
      </c>
      <c r="C33" s="2040">
        <v>14</v>
      </c>
      <c r="D33" s="2043">
        <f>'40.42'!B33</f>
        <v>0</v>
      </c>
    </row>
    <row r="34" spans="1:4">
      <c r="A34" s="2039" t="s">
        <v>2020</v>
      </c>
      <c r="B34" s="4514" t="s">
        <v>2021</v>
      </c>
      <c r="C34" s="2040" t="s">
        <v>327</v>
      </c>
      <c r="D34" s="2046">
        <f>SUM(D18:D33)</f>
        <v>0</v>
      </c>
    </row>
    <row r="35" spans="1:4">
      <c r="A35" s="2039" t="s">
        <v>557</v>
      </c>
      <c r="B35" s="4515" t="s">
        <v>1500</v>
      </c>
      <c r="C35" s="2040" t="s">
        <v>336</v>
      </c>
      <c r="D35" s="2043">
        <f>+'40.11'!D91</f>
        <v>0</v>
      </c>
    </row>
    <row r="36" spans="1:4" ht="23">
      <c r="A36" s="4521" t="s">
        <v>2022</v>
      </c>
      <c r="B36" s="4518" t="s">
        <v>2023</v>
      </c>
      <c r="C36" s="4519"/>
      <c r="D36" s="4522" t="str">
        <f>IFERROR(+D35/D34,"")</f>
        <v/>
      </c>
    </row>
    <row r="37" spans="1:4">
      <c r="A37" s="5644"/>
      <c r="B37" s="5645"/>
      <c r="C37" s="5645"/>
      <c r="D37" s="5646"/>
    </row>
    <row r="38" spans="1:4">
      <c r="A38" s="4520" t="s">
        <v>1288</v>
      </c>
      <c r="B38" s="4517" t="s">
        <v>1500</v>
      </c>
      <c r="C38" s="2040" t="s">
        <v>558</v>
      </c>
      <c r="D38" s="2043">
        <f>+'40.11'!D36</f>
        <v>0</v>
      </c>
    </row>
    <row r="39" spans="1:4" ht="23">
      <c r="A39" s="4521" t="s">
        <v>2024</v>
      </c>
      <c r="B39" s="4516" t="s">
        <v>2025</v>
      </c>
      <c r="C39" s="2040"/>
      <c r="D39" s="4522" t="str">
        <f>IFERROR(+D38/D34,"")</f>
        <v/>
      </c>
    </row>
    <row r="40" spans="1:4">
      <c r="A40" s="2031"/>
      <c r="B40" s="2031"/>
      <c r="C40" s="2031"/>
      <c r="D40" s="2031"/>
    </row>
    <row r="41" spans="1:4">
      <c r="A41" s="2031"/>
      <c r="B41" s="2031"/>
      <c r="C41" s="2031"/>
      <c r="D41" s="108" t="str">
        <f>+ToC!$E$96</f>
        <v xml:space="preserve">GENERAL Annual Return </v>
      </c>
    </row>
    <row r="42" spans="1:4">
      <c r="A42" s="2031"/>
      <c r="B42" s="2031"/>
      <c r="C42" s="1036"/>
      <c r="D42" s="407" t="s">
        <v>1875</v>
      </c>
    </row>
    <row r="43" spans="1:4" hidden="1"/>
    <row r="44" spans="1:4" hidden="1"/>
  </sheetData>
  <sheetProtection password="C3AA" sheet="1" objects="1" scenarios="1"/>
  <mergeCells count="5">
    <mergeCell ref="A1:D1"/>
    <mergeCell ref="A9:D9"/>
    <mergeCell ref="A37:D37"/>
    <mergeCell ref="A11:D11"/>
    <mergeCell ref="A13:D13"/>
  </mergeCells>
  <conditionalFormatting sqref="D34">
    <cfRule type="expression" dxfId="8" priority="2" stopIfTrue="1">
      <formula>ISERROR($D$22)</formula>
    </cfRule>
  </conditionalFormatting>
  <conditionalFormatting sqref="D36">
    <cfRule type="expression" dxfId="7" priority="3" stopIfTrue="1">
      <formula>ISERROR($D$25)</formula>
    </cfRule>
  </conditionalFormatting>
  <conditionalFormatting sqref="D39">
    <cfRule type="expression" dxfId="6" priority="1" stopIfTrue="1">
      <formula>ISERROR($D$25)</formula>
    </cfRule>
  </conditionalFormatting>
  <hyperlinks>
    <hyperlink ref="A1:D1" location="ToC!A1" display="40.10"/>
  </hyperlinks>
  <pageMargins left="0.7" right="0.7" top="0.75" bottom="0.75" header="0.3" footer="0.3"/>
  <pageSetup paperSize="5" scale="7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theme="3" tint="0.39997558519241921"/>
  </sheetPr>
  <dimension ref="A1:D105"/>
  <sheetViews>
    <sheetView zoomScale="90" zoomScaleNormal="90" workbookViewId="0">
      <selection activeCell="A11" sqref="A11:C11"/>
    </sheetView>
  </sheetViews>
  <sheetFormatPr defaultColWidth="0" defaultRowHeight="12.5" zeroHeight="1"/>
  <cols>
    <col min="1" max="1" width="131.69921875" style="2047" customWidth="1"/>
    <col min="2" max="2" width="10.19921875" style="2047" customWidth="1"/>
    <col min="3" max="3" width="5.69921875" style="2047" customWidth="1"/>
    <col min="4" max="4" width="19.19921875" style="2047" customWidth="1"/>
    <col min="5" max="16384" width="13.19921875" style="2047" hidden="1"/>
  </cols>
  <sheetData>
    <row r="1" spans="1:4" ht="13">
      <c r="A1" s="5649" t="s">
        <v>1500</v>
      </c>
      <c r="B1" s="5374"/>
      <c r="C1" s="5374"/>
      <c r="D1" s="5374"/>
    </row>
    <row r="2" spans="1:4" ht="13">
      <c r="A2" s="2048"/>
      <c r="B2" s="2048"/>
      <c r="C2" s="4898" t="s">
        <v>2216</v>
      </c>
      <c r="D2" s="2050"/>
    </row>
    <row r="3" spans="1:4" ht="15.5">
      <c r="A3" s="1751" t="str">
        <f>+Cover!A14</f>
        <v>Select Name of Insurer/ Financial Holding Company</v>
      </c>
      <c r="B3" s="1751"/>
      <c r="C3" s="397"/>
      <c r="D3" s="1036"/>
    </row>
    <row r="4" spans="1:4" ht="15.5">
      <c r="A4" s="1749" t="str">
        <f>+ToC!A3</f>
        <v>Insurer/Financial Holding Company</v>
      </c>
      <c r="B4" s="504"/>
      <c r="C4" s="397"/>
      <c r="D4" s="1036"/>
    </row>
    <row r="5" spans="1:4" ht="15.5">
      <c r="A5" s="1749"/>
      <c r="B5" s="504"/>
      <c r="C5" s="397"/>
      <c r="D5" s="1036"/>
    </row>
    <row r="6" spans="1:4" ht="14">
      <c r="A6" s="504" t="str">
        <f>+ToC!A5</f>
        <v>General Insurers Annual Return</v>
      </c>
      <c r="B6" s="504"/>
      <c r="C6" s="1750"/>
      <c r="D6" s="1462"/>
    </row>
    <row r="7" spans="1:4" ht="14">
      <c r="A7" s="1901" t="str">
        <f>+ToC!A6</f>
        <v>For Year Ended:</v>
      </c>
      <c r="B7" s="504"/>
      <c r="C7" s="397"/>
      <c r="D7" s="4132">
        <f>+Cover!A22</f>
        <v>0</v>
      </c>
    </row>
    <row r="8" spans="1:4">
      <c r="A8" s="2055"/>
      <c r="B8" s="2051"/>
      <c r="C8" s="2051"/>
      <c r="D8" s="2048"/>
    </row>
    <row r="9" spans="1:4" ht="13">
      <c r="A9" s="5650" t="s">
        <v>542</v>
      </c>
      <c r="B9" s="5651"/>
      <c r="C9" s="5651"/>
      <c r="D9" s="5651"/>
    </row>
    <row r="10" spans="1:4" ht="13">
      <c r="A10" s="2056"/>
      <c r="B10" s="2057"/>
      <c r="C10" s="2057"/>
      <c r="D10" s="2057"/>
    </row>
    <row r="11" spans="1:4" ht="13">
      <c r="A11" s="5651" t="s">
        <v>559</v>
      </c>
      <c r="B11" s="5651"/>
      <c r="C11" s="5651"/>
      <c r="D11" s="2048"/>
    </row>
    <row r="12" spans="1:4" ht="13">
      <c r="A12" s="2048"/>
      <c r="B12" s="2048"/>
      <c r="C12" s="2048"/>
      <c r="D12" s="2038" t="s">
        <v>349</v>
      </c>
    </row>
    <row r="13" spans="1:4" ht="13">
      <c r="A13" s="5652" t="s">
        <v>560</v>
      </c>
      <c r="B13" s="5652"/>
      <c r="C13" s="5652"/>
      <c r="D13" s="5652"/>
    </row>
    <row r="14" spans="1:4">
      <c r="A14" s="2041" t="s">
        <v>561</v>
      </c>
      <c r="B14" s="2041"/>
      <c r="C14" s="2041"/>
      <c r="D14" s="2059">
        <f>'30.10'!G63</f>
        <v>0</v>
      </c>
    </row>
    <row r="15" spans="1:4" ht="14.5">
      <c r="A15" s="2041" t="s">
        <v>2303</v>
      </c>
      <c r="B15" s="2041"/>
      <c r="C15" s="2041"/>
      <c r="D15" s="2059">
        <f>'30.10'!G66</f>
        <v>0</v>
      </c>
    </row>
    <row r="16" spans="1:4">
      <c r="A16" s="2041" t="s">
        <v>1289</v>
      </c>
      <c r="B16" s="2041"/>
      <c r="C16" s="2041"/>
      <c r="D16" s="2059">
        <f>SUM(D17:D18)</f>
        <v>0</v>
      </c>
    </row>
    <row r="17" spans="1:4">
      <c r="A17" s="2042" t="s">
        <v>1290</v>
      </c>
      <c r="B17" s="2060"/>
      <c r="C17" s="2041"/>
      <c r="D17" s="2058"/>
    </row>
    <row r="18" spans="1:4">
      <c r="A18" s="2042" t="s">
        <v>1291</v>
      </c>
      <c r="B18" s="2060"/>
      <c r="C18" s="2041"/>
      <c r="D18" s="2058"/>
    </row>
    <row r="19" spans="1:4">
      <c r="A19" s="2042" t="s">
        <v>39</v>
      </c>
      <c r="B19" s="2060"/>
      <c r="C19" s="2041"/>
      <c r="D19" s="2059">
        <f>'30.22'!F54</f>
        <v>0</v>
      </c>
    </row>
    <row r="20" spans="1:4">
      <c r="A20" s="2041" t="s">
        <v>1292</v>
      </c>
      <c r="B20" s="2041"/>
      <c r="C20" s="2041"/>
      <c r="D20" s="2058"/>
    </row>
    <row r="21" spans="1:4" ht="14.5">
      <c r="A21" s="2042" t="s">
        <v>2304</v>
      </c>
      <c r="B21" s="2041"/>
      <c r="C21" s="2041"/>
      <c r="D21" s="2061">
        <f>'40.50'!H46</f>
        <v>0</v>
      </c>
    </row>
    <row r="22" spans="1:4" ht="13">
      <c r="A22" s="2039" t="s">
        <v>1293</v>
      </c>
      <c r="B22" s="2039"/>
      <c r="C22" s="2062" t="s">
        <v>327</v>
      </c>
      <c r="D22" s="2063">
        <f>SUM(D14:D21)-D16</f>
        <v>0</v>
      </c>
    </row>
    <row r="23" spans="1:4" ht="13">
      <c r="A23" s="2039"/>
      <c r="B23" s="2039"/>
      <c r="C23" s="2062"/>
      <c r="D23" s="4580"/>
    </row>
    <row r="24" spans="1:4" ht="13">
      <c r="A24" s="2039" t="s">
        <v>562</v>
      </c>
      <c r="B24" s="2039"/>
      <c r="C24" s="2062"/>
      <c r="D24" s="4581"/>
    </row>
    <row r="25" spans="1:4" ht="14.5">
      <c r="A25" s="2042" t="s">
        <v>2305</v>
      </c>
      <c r="B25" s="2042"/>
      <c r="C25" s="2062"/>
      <c r="D25" s="2065"/>
    </row>
    <row r="26" spans="1:4" ht="14.5">
      <c r="A26" s="2042" t="s">
        <v>2306</v>
      </c>
      <c r="B26" s="2042"/>
      <c r="C26" s="2062"/>
      <c r="D26" s="2065"/>
    </row>
    <row r="27" spans="1:4">
      <c r="A27" s="2042" t="s">
        <v>1294</v>
      </c>
      <c r="B27" s="2042"/>
      <c r="C27" s="2062"/>
      <c r="D27" s="2065"/>
    </row>
    <row r="28" spans="1:4">
      <c r="A28" s="2042" t="s">
        <v>1295</v>
      </c>
      <c r="B28" s="2042"/>
      <c r="C28" s="2062"/>
      <c r="D28" s="2065"/>
    </row>
    <row r="29" spans="1:4">
      <c r="A29" s="2042" t="s">
        <v>2297</v>
      </c>
      <c r="B29" s="2042"/>
      <c r="C29" s="2062"/>
      <c r="D29" s="2065"/>
    </row>
    <row r="30" spans="1:4">
      <c r="A30" s="2042" t="s">
        <v>563</v>
      </c>
      <c r="B30" s="2042"/>
      <c r="C30" s="2062"/>
      <c r="D30" s="2059">
        <f>'40.60'!E37</f>
        <v>0</v>
      </c>
    </row>
    <row r="31" spans="1:4" ht="13">
      <c r="A31" s="2039" t="s">
        <v>1108</v>
      </c>
      <c r="B31" s="2039"/>
      <c r="C31" s="2062" t="s">
        <v>1109</v>
      </c>
      <c r="D31" s="2066">
        <f>D22-SUM(D25:D30)</f>
        <v>0</v>
      </c>
    </row>
    <row r="32" spans="1:4" ht="13">
      <c r="A32" s="2039"/>
      <c r="B32" s="2039"/>
      <c r="C32" s="2062"/>
      <c r="D32" s="2060"/>
    </row>
    <row r="33" spans="1:4" ht="26">
      <c r="A33" s="2067" t="s">
        <v>1111</v>
      </c>
      <c r="B33" s="2039"/>
      <c r="C33" s="2062" t="s">
        <v>336</v>
      </c>
      <c r="D33" s="2059">
        <f>+IF(D34="",0,MIN(D34,D35))</f>
        <v>0</v>
      </c>
    </row>
    <row r="34" spans="1:4">
      <c r="A34" s="2042" t="s">
        <v>1110</v>
      </c>
      <c r="B34" s="2042"/>
      <c r="C34" s="2062"/>
      <c r="D34" s="2065"/>
    </row>
    <row r="35" spans="1:4">
      <c r="A35" s="2042" t="s">
        <v>1112</v>
      </c>
      <c r="B35" s="2042"/>
      <c r="C35" s="2062"/>
      <c r="D35" s="2059">
        <f>MAX(0.33*D31,0)</f>
        <v>0</v>
      </c>
    </row>
    <row r="36" spans="1:4" ht="13">
      <c r="A36" s="2039" t="s">
        <v>1296</v>
      </c>
      <c r="B36" s="2039"/>
      <c r="C36" s="2062" t="s">
        <v>558</v>
      </c>
      <c r="D36" s="2066">
        <f>D22+D33-SUM(D25:D30)</f>
        <v>0</v>
      </c>
    </row>
    <row r="37" spans="1:4">
      <c r="A37" s="2068"/>
      <c r="B37" s="2069"/>
      <c r="C37" s="2070"/>
      <c r="D37" s="2071"/>
    </row>
    <row r="38" spans="1:4" ht="13">
      <c r="A38" s="5652" t="s">
        <v>564</v>
      </c>
      <c r="B38" s="5652"/>
      <c r="C38" s="5652"/>
      <c r="D38" s="5652"/>
    </row>
    <row r="39" spans="1:4">
      <c r="A39" s="2041"/>
      <c r="B39" s="2041"/>
      <c r="C39" s="2062"/>
      <c r="D39" s="2041"/>
    </row>
    <row r="40" spans="1:4" ht="13">
      <c r="A40" s="2039" t="s">
        <v>565</v>
      </c>
      <c r="B40" s="2039"/>
      <c r="C40" s="2062"/>
      <c r="D40" s="2041"/>
    </row>
    <row r="41" spans="1:4">
      <c r="A41" s="2042" t="s">
        <v>1106</v>
      </c>
      <c r="B41" s="2042"/>
      <c r="C41" s="2062"/>
      <c r="D41" s="2059">
        <f>D34-D33</f>
        <v>0</v>
      </c>
    </row>
    <row r="42" spans="1:4">
      <c r="A42" s="2042" t="s">
        <v>1107</v>
      </c>
      <c r="B42" s="2042"/>
      <c r="C42" s="2062"/>
      <c r="D42" s="2065"/>
    </row>
    <row r="43" spans="1:4">
      <c r="A43" s="2042" t="s">
        <v>566</v>
      </c>
      <c r="B43" s="2042"/>
      <c r="C43" s="2062"/>
      <c r="D43" s="2065"/>
    </row>
    <row r="44" spans="1:4">
      <c r="A44" s="2042" t="s">
        <v>567</v>
      </c>
      <c r="B44" s="2042"/>
      <c r="C44" s="2062"/>
      <c r="D44" s="2059">
        <f>SUM(D45:D47)</f>
        <v>0</v>
      </c>
    </row>
    <row r="45" spans="1:4">
      <c r="A45" s="2072" t="s">
        <v>568</v>
      </c>
      <c r="B45" s="2042"/>
      <c r="C45" s="2062"/>
      <c r="D45" s="2065"/>
    </row>
    <row r="46" spans="1:4">
      <c r="A46" s="2072" t="s">
        <v>569</v>
      </c>
      <c r="B46" s="2042"/>
      <c r="C46" s="2062"/>
      <c r="D46" s="2065"/>
    </row>
    <row r="47" spans="1:4">
      <c r="A47" s="2072" t="s">
        <v>249</v>
      </c>
      <c r="B47" s="2042"/>
      <c r="C47" s="2062"/>
      <c r="D47" s="2065"/>
    </row>
    <row r="48" spans="1:4" ht="14.5">
      <c r="A48" s="2042" t="s">
        <v>2307</v>
      </c>
      <c r="B48" s="2060"/>
      <c r="C48" s="2062"/>
      <c r="D48" s="2061">
        <f>+IF(D49="",0,MIN(D49,D50))</f>
        <v>0</v>
      </c>
    </row>
    <row r="49" spans="1:4" ht="14.5">
      <c r="A49" s="2072" t="s">
        <v>2308</v>
      </c>
      <c r="B49" s="2042"/>
      <c r="C49" s="2062"/>
      <c r="D49" s="2065"/>
    </row>
    <row r="50" spans="1:4">
      <c r="A50" s="2072" t="s">
        <v>570</v>
      </c>
      <c r="B50" s="2042"/>
      <c r="C50" s="2062"/>
      <c r="D50" s="2059">
        <f>0.2*D36</f>
        <v>0</v>
      </c>
    </row>
    <row r="51" spans="1:4">
      <c r="A51" s="2041" t="s">
        <v>571</v>
      </c>
      <c r="B51" s="2041"/>
      <c r="C51" s="2062"/>
      <c r="D51" s="2065">
        <v>0</v>
      </c>
    </row>
    <row r="52" spans="1:4" ht="13">
      <c r="A52" s="2039" t="s">
        <v>572</v>
      </c>
      <c r="B52" s="2039"/>
      <c r="C52" s="2062" t="s">
        <v>573</v>
      </c>
      <c r="D52" s="2063">
        <f>D41+D42+D43+D44+D48+D51</f>
        <v>0</v>
      </c>
    </row>
    <row r="53" spans="1:4">
      <c r="A53" s="2041"/>
      <c r="B53" s="2041"/>
      <c r="C53" s="2062"/>
      <c r="D53" s="2041"/>
    </row>
    <row r="54" spans="1:4" ht="13">
      <c r="A54" s="2039" t="s">
        <v>574</v>
      </c>
      <c r="B54" s="2039"/>
      <c r="C54" s="2062"/>
      <c r="D54" s="2041"/>
    </row>
    <row r="55" spans="1:4">
      <c r="A55" s="2041" t="s">
        <v>575</v>
      </c>
      <c r="B55" s="2041"/>
      <c r="C55" s="2062"/>
      <c r="D55" s="2065">
        <v>0</v>
      </c>
    </row>
    <row r="56" spans="1:4">
      <c r="A56" s="2041" t="s">
        <v>576</v>
      </c>
      <c r="B56" s="2041"/>
      <c r="C56" s="2062"/>
      <c r="D56" s="2065">
        <v>0</v>
      </c>
    </row>
    <row r="57" spans="1:4">
      <c r="A57" s="2041" t="s">
        <v>571</v>
      </c>
      <c r="B57" s="2041"/>
      <c r="C57" s="2062"/>
      <c r="D57" s="2065">
        <v>0</v>
      </c>
    </row>
    <row r="58" spans="1:4" ht="13">
      <c r="A58" s="2039" t="s">
        <v>577</v>
      </c>
      <c r="B58" s="2039"/>
      <c r="C58" s="2062" t="s">
        <v>578</v>
      </c>
      <c r="D58" s="2061">
        <f>SUM(D55:D57)</f>
        <v>0</v>
      </c>
    </row>
    <row r="59" spans="1:4">
      <c r="A59" s="2041" t="s">
        <v>579</v>
      </c>
      <c r="B59" s="2041"/>
      <c r="C59" s="2062" t="s">
        <v>580</v>
      </c>
      <c r="D59" s="2059">
        <f>0.5*D36</f>
        <v>0</v>
      </c>
    </row>
    <row r="60" spans="1:4" ht="13">
      <c r="A60" s="2039" t="s">
        <v>963</v>
      </c>
      <c r="B60" s="2039"/>
      <c r="C60" s="2062" t="s">
        <v>581</v>
      </c>
      <c r="D60" s="2063">
        <f>MAX(MIN(D59,D58),0)</f>
        <v>0</v>
      </c>
    </row>
    <row r="61" spans="1:4" ht="13">
      <c r="A61" s="2039"/>
      <c r="B61" s="2039"/>
      <c r="C61" s="2062"/>
      <c r="D61" s="2041"/>
    </row>
    <row r="62" spans="1:4" ht="13">
      <c r="A62" s="2039" t="s">
        <v>582</v>
      </c>
      <c r="B62" s="2039"/>
      <c r="C62" s="2062"/>
      <c r="D62" s="2041"/>
    </row>
    <row r="63" spans="1:4">
      <c r="A63" s="2042" t="s">
        <v>1297</v>
      </c>
      <c r="B63" s="2041"/>
      <c r="C63" s="2062"/>
      <c r="D63" s="2061">
        <f>D27*0.75</f>
        <v>0</v>
      </c>
    </row>
    <row r="64" spans="1:4">
      <c r="A64" s="2042" t="s">
        <v>1295</v>
      </c>
      <c r="B64" s="2042"/>
      <c r="C64" s="2062"/>
      <c r="D64" s="2061">
        <f>D28</f>
        <v>0</v>
      </c>
    </row>
    <row r="65" spans="1:4">
      <c r="A65" s="2042" t="s">
        <v>592</v>
      </c>
      <c r="B65" s="2041"/>
      <c r="C65" s="2062"/>
      <c r="D65" s="2064"/>
    </row>
    <row r="66" spans="1:4">
      <c r="A66" s="2073"/>
      <c r="B66" s="2041"/>
      <c r="C66" s="2062"/>
      <c r="D66" s="2074"/>
    </row>
    <row r="67" spans="1:4">
      <c r="A67" s="2073"/>
      <c r="B67" s="2041"/>
      <c r="C67" s="2062"/>
      <c r="D67" s="2074"/>
    </row>
    <row r="68" spans="1:4">
      <c r="A68" s="2073"/>
      <c r="B68" s="2041"/>
      <c r="C68" s="2062"/>
      <c r="D68" s="2074"/>
    </row>
    <row r="69" spans="1:4">
      <c r="A69" s="2073"/>
      <c r="B69" s="2041"/>
      <c r="C69" s="2062"/>
      <c r="D69" s="2074"/>
    </row>
    <row r="70" spans="1:4" ht="13">
      <c r="A70" s="2039" t="s">
        <v>583</v>
      </c>
      <c r="B70" s="2039"/>
      <c r="C70" s="2062" t="s">
        <v>584</v>
      </c>
      <c r="D70" s="2066">
        <f>SUM(D63:D69)</f>
        <v>0</v>
      </c>
    </row>
    <row r="71" spans="1:4" ht="13">
      <c r="A71" s="2039" t="s">
        <v>964</v>
      </c>
      <c r="B71" s="2041" t="s">
        <v>585</v>
      </c>
      <c r="C71" s="2062" t="s">
        <v>586</v>
      </c>
      <c r="D71" s="2066">
        <f>+D70+D60+D52</f>
        <v>0</v>
      </c>
    </row>
    <row r="72" spans="1:4" ht="13">
      <c r="A72" s="2039" t="s">
        <v>965</v>
      </c>
      <c r="B72" s="2039"/>
      <c r="C72" s="2062" t="s">
        <v>587</v>
      </c>
      <c r="D72" s="2059">
        <f>MAX(MIN(D71,D36),0)</f>
        <v>0</v>
      </c>
    </row>
    <row r="73" spans="1:4" ht="13">
      <c r="A73" s="2039" t="s">
        <v>966</v>
      </c>
      <c r="B73" s="2041" t="s">
        <v>588</v>
      </c>
      <c r="C73" s="2062" t="s">
        <v>589</v>
      </c>
      <c r="D73" s="2066">
        <f>+D72+D36</f>
        <v>0</v>
      </c>
    </row>
    <row r="74" spans="1:4" ht="13">
      <c r="A74" s="2039"/>
      <c r="B74" s="2039"/>
      <c r="C74" s="2062"/>
      <c r="D74" s="2041"/>
    </row>
    <row r="75" spans="1:4" ht="15">
      <c r="A75" s="2039" t="s">
        <v>2309</v>
      </c>
      <c r="B75" s="2039"/>
      <c r="C75" s="2062"/>
      <c r="D75" s="2060"/>
    </row>
    <row r="76" spans="1:4" ht="25">
      <c r="A76" s="2075" t="s">
        <v>1298</v>
      </c>
      <c r="B76" s="2042"/>
      <c r="C76" s="2062"/>
      <c r="D76" s="2065"/>
    </row>
    <row r="77" spans="1:4">
      <c r="A77" s="2042" t="s">
        <v>590</v>
      </c>
      <c r="B77" s="2042"/>
      <c r="C77" s="2062"/>
      <c r="D77" s="2065"/>
    </row>
    <row r="78" spans="1:4" ht="14.5">
      <c r="A78" s="2042" t="s">
        <v>2310</v>
      </c>
      <c r="B78" s="2042"/>
      <c r="C78" s="2062"/>
      <c r="D78" s="2065"/>
    </row>
    <row r="79" spans="1:4" ht="14.5">
      <c r="A79" s="2042" t="s">
        <v>2311</v>
      </c>
      <c r="B79" s="2076"/>
      <c r="C79" s="2062"/>
      <c r="D79" s="2065"/>
    </row>
    <row r="80" spans="1:4">
      <c r="A80" s="2042" t="s">
        <v>1299</v>
      </c>
      <c r="B80" s="2076"/>
      <c r="C80" s="2062"/>
      <c r="D80" s="2065"/>
    </row>
    <row r="81" spans="1:4">
      <c r="A81" s="2042" t="s">
        <v>1300</v>
      </c>
      <c r="B81" s="2076"/>
      <c r="C81" s="2062"/>
      <c r="D81" s="2065"/>
    </row>
    <row r="82" spans="1:4">
      <c r="A82" s="2042" t="s">
        <v>1301</v>
      </c>
      <c r="B82" s="2076"/>
      <c r="C82" s="2062"/>
      <c r="D82" s="2065"/>
    </row>
    <row r="83" spans="1:4">
      <c r="A83" s="2042" t="s">
        <v>1302</v>
      </c>
      <c r="B83" s="2076"/>
      <c r="C83" s="2062"/>
      <c r="D83" s="2065"/>
    </row>
    <row r="84" spans="1:4">
      <c r="A84" s="2042" t="s">
        <v>591</v>
      </c>
      <c r="B84" s="2076"/>
      <c r="C84" s="2062"/>
      <c r="D84" s="2065"/>
    </row>
    <row r="85" spans="1:4">
      <c r="A85" s="2042" t="s">
        <v>592</v>
      </c>
      <c r="B85" s="2076"/>
      <c r="C85" s="2062"/>
      <c r="D85" s="2060"/>
    </row>
    <row r="86" spans="1:4">
      <c r="A86" s="2073"/>
      <c r="B86" s="2076"/>
      <c r="C86" s="2062"/>
      <c r="D86" s="2065"/>
    </row>
    <row r="87" spans="1:4">
      <c r="A87" s="2073"/>
      <c r="B87" s="2076"/>
      <c r="C87" s="2062"/>
      <c r="D87" s="2065"/>
    </row>
    <row r="88" spans="1:4">
      <c r="A88" s="2073"/>
      <c r="B88" s="2076"/>
      <c r="C88" s="2062"/>
      <c r="D88" s="2065"/>
    </row>
    <row r="89" spans="1:4">
      <c r="A89" s="2073"/>
      <c r="B89" s="2076"/>
      <c r="C89" s="2062"/>
      <c r="D89" s="2065"/>
    </row>
    <row r="90" spans="1:4" ht="13">
      <c r="A90" s="2039" t="s">
        <v>593</v>
      </c>
      <c r="B90" s="2039"/>
      <c r="C90" s="2062" t="s">
        <v>594</v>
      </c>
      <c r="D90" s="2066">
        <f>SUM(D76:D89)</f>
        <v>0</v>
      </c>
    </row>
    <row r="91" spans="1:4" ht="13">
      <c r="A91" s="2039" t="s">
        <v>557</v>
      </c>
      <c r="B91" s="2041" t="s">
        <v>595</v>
      </c>
      <c r="C91" s="2062" t="s">
        <v>596</v>
      </c>
      <c r="D91" s="2077">
        <f>+D73-D90</f>
        <v>0</v>
      </c>
    </row>
    <row r="92" spans="1:4">
      <c r="A92" s="2048"/>
      <c r="B92" s="2048"/>
      <c r="C92" s="2048"/>
      <c r="D92" s="2048"/>
    </row>
    <row r="93" spans="1:4">
      <c r="A93" s="2048" t="s">
        <v>543</v>
      </c>
      <c r="B93" s="2048"/>
      <c r="C93" s="2048"/>
      <c r="D93" s="2048"/>
    </row>
    <row r="94" spans="1:4" s="3910" customFormat="1" ht="12.75" customHeight="1">
      <c r="A94" s="5648" t="s">
        <v>2298</v>
      </c>
      <c r="B94" s="5648"/>
      <c r="C94" s="5648"/>
      <c r="D94" s="5648"/>
    </row>
    <row r="95" spans="1:4" s="3910" customFormat="1" ht="32.25" customHeight="1">
      <c r="A95" s="5648" t="s">
        <v>2372</v>
      </c>
      <c r="B95" s="5648"/>
      <c r="C95" s="5648"/>
      <c r="D95" s="5648"/>
    </row>
    <row r="96" spans="1:4" s="3910" customFormat="1" ht="12.75" customHeight="1">
      <c r="A96" s="5648" t="s">
        <v>2299</v>
      </c>
      <c r="B96" s="5648"/>
      <c r="C96" s="5648"/>
      <c r="D96" s="5648"/>
    </row>
    <row r="97" spans="1:4" s="3910" customFormat="1" ht="26.5" customHeight="1">
      <c r="A97" s="5648" t="s">
        <v>2373</v>
      </c>
      <c r="B97" s="5648"/>
      <c r="C97" s="5648"/>
      <c r="D97" s="5648"/>
    </row>
    <row r="98" spans="1:4" s="3910" customFormat="1" ht="12.75" customHeight="1">
      <c r="A98" s="5648" t="s">
        <v>2374</v>
      </c>
      <c r="B98" s="5648"/>
      <c r="C98" s="5648"/>
      <c r="D98" s="5648"/>
    </row>
    <row r="99" spans="1:4" s="3910" customFormat="1" ht="14.5">
      <c r="A99" s="5653" t="s">
        <v>2300</v>
      </c>
      <c r="B99" s="5653"/>
      <c r="C99" s="5653"/>
      <c r="D99" s="5653"/>
    </row>
    <row r="100" spans="1:4" s="3910" customFormat="1" ht="14.5">
      <c r="A100" s="5653" t="s">
        <v>2301</v>
      </c>
      <c r="B100" s="5653"/>
      <c r="C100" s="5653"/>
      <c r="D100" s="5653"/>
    </row>
    <row r="101" spans="1:4" s="3910" customFormat="1" ht="27.65" customHeight="1">
      <c r="A101" s="5648" t="s">
        <v>2302</v>
      </c>
      <c r="B101" s="5648"/>
      <c r="C101" s="5648"/>
      <c r="D101" s="5648"/>
    </row>
    <row r="102" spans="1:4">
      <c r="A102" s="2048"/>
      <c r="B102" s="2048"/>
      <c r="C102" s="2048"/>
      <c r="D102" s="4113" t="str">
        <f>+ToC!$E$96</f>
        <v xml:space="preserve">GENERAL Annual Return </v>
      </c>
    </row>
    <row r="103" spans="1:4">
      <c r="A103" s="2048"/>
      <c r="B103" s="2048"/>
      <c r="C103" s="2048"/>
      <c r="D103" s="2078" t="s">
        <v>1876</v>
      </c>
    </row>
    <row r="104" spans="1:4" hidden="1"/>
    <row r="105" spans="1:4" hidden="1"/>
  </sheetData>
  <sheetProtection password="C3AA" sheet="1" objects="1" scenarios="1"/>
  <mergeCells count="13">
    <mergeCell ref="A101:D101"/>
    <mergeCell ref="A1:D1"/>
    <mergeCell ref="A9:D9"/>
    <mergeCell ref="A11:C11"/>
    <mergeCell ref="A13:D13"/>
    <mergeCell ref="A38:D38"/>
    <mergeCell ref="A95:D95"/>
    <mergeCell ref="A96:D96"/>
    <mergeCell ref="A97:D97"/>
    <mergeCell ref="A98:D98"/>
    <mergeCell ref="A99:D99"/>
    <mergeCell ref="A100:D100"/>
    <mergeCell ref="A94:D94"/>
  </mergeCells>
  <conditionalFormatting sqref="D76:D80">
    <cfRule type="cellIs" dxfId="5" priority="5" stopIfTrue="1" operator="lessThan">
      <formula>0</formula>
    </cfRule>
    <cfRule type="cellIs" dxfId="4" priority="6" stopIfTrue="1" operator="lessThan">
      <formula>0</formula>
    </cfRule>
  </conditionalFormatting>
  <conditionalFormatting sqref="D82:D89">
    <cfRule type="cellIs" dxfId="3" priority="3" stopIfTrue="1" operator="lessThan">
      <formula>0</formula>
    </cfRule>
    <cfRule type="cellIs" dxfId="2" priority="4" stopIfTrue="1" operator="lessThan">
      <formula>0</formula>
    </cfRule>
  </conditionalFormatting>
  <conditionalFormatting sqref="D81">
    <cfRule type="cellIs" dxfId="1" priority="1" stopIfTrue="1" operator="lessThan">
      <formula>0</formula>
    </cfRule>
    <cfRule type="cellIs" dxfId="0" priority="2" stopIfTrue="1" operator="lessThan">
      <formula>0</formula>
    </cfRule>
  </conditionalFormatting>
  <hyperlinks>
    <hyperlink ref="A1:D1" location="ToC!A1" display="40.11"/>
  </hyperlinks>
  <pageMargins left="0.7" right="0.7" top="0.75" bottom="0.75" header="0.3" footer="0.3"/>
  <pageSetup paperSize="5" scale="6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theme="3" tint="0.39997558519241921"/>
  </sheetPr>
  <dimension ref="A1:G167"/>
  <sheetViews>
    <sheetView zoomScaleNormal="100" workbookViewId="0">
      <selection activeCell="A10" sqref="A10:F10"/>
    </sheetView>
  </sheetViews>
  <sheetFormatPr defaultColWidth="0" defaultRowHeight="12.5" zeroHeight="1"/>
  <cols>
    <col min="1" max="1" width="104.69921875" style="2047" customWidth="1"/>
    <col min="2" max="2" width="13.19921875" style="2047" customWidth="1"/>
    <col min="3" max="4" width="19.19921875" style="2047" customWidth="1"/>
    <col min="5" max="5" width="4.19921875" style="2047" customWidth="1"/>
    <col min="6" max="7" width="19.19921875" style="2047" customWidth="1"/>
    <col min="8" max="16384" width="13.19921875" style="2047" hidden="1"/>
  </cols>
  <sheetData>
    <row r="1" spans="1:7" ht="13">
      <c r="A1" s="5248" t="s">
        <v>1783</v>
      </c>
      <c r="B1" s="5249"/>
      <c r="C1" s="5249"/>
      <c r="D1" s="5249"/>
      <c r="E1" s="5249"/>
      <c r="F1" s="5249"/>
      <c r="G1" s="5249"/>
    </row>
    <row r="2" spans="1:7" ht="13">
      <c r="A2" s="2048"/>
      <c r="B2" s="2048"/>
      <c r="C2" s="2048"/>
      <c r="D2" s="2048"/>
      <c r="E2" s="2050"/>
      <c r="F2" s="4898" t="s">
        <v>2216</v>
      </c>
      <c r="G2" s="2048"/>
    </row>
    <row r="3" spans="1:7" ht="15.5">
      <c r="A3" s="1751" t="str">
        <f>+Cover!A14</f>
        <v>Select Name of Insurer/ Financial Holding Company</v>
      </c>
      <c r="B3" s="1751"/>
      <c r="C3" s="397"/>
      <c r="D3" s="1036"/>
      <c r="E3" s="1036"/>
      <c r="F3" s="393"/>
      <c r="G3" s="2048"/>
    </row>
    <row r="4" spans="1:7" ht="15.5">
      <c r="A4" s="1749" t="str">
        <f>+ToC!A3</f>
        <v>Insurer/Financial Holding Company</v>
      </c>
      <c r="B4" s="504"/>
      <c r="C4" s="397"/>
      <c r="D4" s="1036"/>
      <c r="E4" s="1036"/>
      <c r="F4" s="393"/>
      <c r="G4" s="2048"/>
    </row>
    <row r="5" spans="1:7" ht="15.5">
      <c r="A5" s="1749"/>
      <c r="B5" s="504"/>
      <c r="C5" s="397"/>
      <c r="D5" s="1036"/>
      <c r="E5" s="1036"/>
      <c r="F5" s="1461"/>
      <c r="G5" s="2048"/>
    </row>
    <row r="6" spans="1:7" ht="15.5">
      <c r="A6" s="504" t="str">
        <f>+ToC!A5</f>
        <v>General Insurers Annual Return</v>
      </c>
      <c r="B6" s="504"/>
      <c r="C6" s="1750"/>
      <c r="D6" s="1462"/>
      <c r="E6" s="1462"/>
      <c r="F6" s="1036"/>
      <c r="G6" s="2048"/>
    </row>
    <row r="7" spans="1:7" ht="15.5">
      <c r="A7" s="1901" t="str">
        <f>+ToC!A6</f>
        <v>For Year Ended:</v>
      </c>
      <c r="B7" s="504"/>
      <c r="C7" s="397"/>
      <c r="D7" s="2326"/>
      <c r="E7" s="1036"/>
      <c r="F7" s="4132">
        <f>+Cover!A22</f>
        <v>0</v>
      </c>
      <c r="G7" s="2048"/>
    </row>
    <row r="8" spans="1:7">
      <c r="A8" s="2055"/>
      <c r="B8" s="2051"/>
      <c r="C8" s="2051"/>
      <c r="D8" s="2048"/>
      <c r="E8" s="2048"/>
      <c r="F8" s="2048"/>
      <c r="G8" s="2048"/>
    </row>
    <row r="9" spans="1:7" ht="13">
      <c r="A9" s="5650" t="s">
        <v>542</v>
      </c>
      <c r="B9" s="5669"/>
      <c r="C9" s="5669"/>
      <c r="D9" s="5669"/>
      <c r="E9" s="5669"/>
      <c r="F9" s="5669"/>
      <c r="G9" s="2048"/>
    </row>
    <row r="10" spans="1:7" s="2079" customFormat="1" ht="13">
      <c r="A10" s="5670" t="s">
        <v>597</v>
      </c>
      <c r="B10" s="5670"/>
      <c r="C10" s="5670"/>
      <c r="D10" s="5670"/>
      <c r="E10" s="5670"/>
      <c r="F10" s="5670"/>
      <c r="G10" s="2051"/>
    </row>
    <row r="11" spans="1:7" s="2079" customFormat="1">
      <c r="A11" s="2051"/>
      <c r="B11" s="2051"/>
      <c r="C11" s="2051"/>
      <c r="D11" s="2051"/>
      <c r="E11" s="2051"/>
      <c r="F11" s="2051"/>
      <c r="G11" s="2051"/>
    </row>
    <row r="12" spans="1:7" ht="29.25" customHeight="1">
      <c r="A12" s="2048"/>
      <c r="B12" s="2048"/>
      <c r="C12" s="5671" t="s">
        <v>1303</v>
      </c>
      <c r="D12" s="5672"/>
      <c r="E12" s="2080"/>
      <c r="F12" s="5673" t="s">
        <v>1304</v>
      </c>
      <c r="G12" s="5674"/>
    </row>
    <row r="13" spans="1:7" ht="26">
      <c r="A13" s="5666" t="s">
        <v>967</v>
      </c>
      <c r="B13" s="2081" t="s">
        <v>598</v>
      </c>
      <c r="C13" s="2082" t="s">
        <v>701</v>
      </c>
      <c r="D13" s="2082" t="s">
        <v>1305</v>
      </c>
      <c r="E13" s="2083"/>
      <c r="F13" s="2082" t="s">
        <v>701</v>
      </c>
      <c r="G13" s="2082" t="s">
        <v>1306</v>
      </c>
    </row>
    <row r="14" spans="1:7" ht="13">
      <c r="A14" s="5667"/>
      <c r="B14" s="2038" t="s">
        <v>327</v>
      </c>
      <c r="C14" s="2084" t="s">
        <v>336</v>
      </c>
      <c r="D14" s="2084" t="s">
        <v>558</v>
      </c>
      <c r="E14" s="2085"/>
      <c r="F14" s="2084" t="s">
        <v>573</v>
      </c>
      <c r="G14" s="2084" t="s">
        <v>578</v>
      </c>
    </row>
    <row r="15" spans="1:7" ht="13">
      <c r="A15" s="5668"/>
      <c r="B15" s="2081"/>
      <c r="C15" s="2082" t="s">
        <v>349</v>
      </c>
      <c r="D15" s="2082"/>
      <c r="E15" s="2083"/>
      <c r="F15" s="2082" t="s">
        <v>349</v>
      </c>
      <c r="G15" s="2082"/>
    </row>
    <row r="16" spans="1:7" ht="13">
      <c r="A16" s="2086" t="s">
        <v>599</v>
      </c>
      <c r="B16" s="2087"/>
      <c r="C16" s="2088"/>
      <c r="D16" s="2088"/>
      <c r="E16" s="2085"/>
      <c r="F16" s="2088"/>
      <c r="G16" s="2088"/>
    </row>
    <row r="17" spans="1:7">
      <c r="A17" s="2089" t="s">
        <v>600</v>
      </c>
      <c r="B17" s="2087">
        <v>2.5000000000000001E-3</v>
      </c>
      <c r="C17" s="2090"/>
      <c r="D17" s="2091">
        <f>+C17*B17</f>
        <v>0</v>
      </c>
      <c r="E17" s="2085"/>
      <c r="F17" s="2092"/>
      <c r="G17" s="2091">
        <f>+B17*F17</f>
        <v>0</v>
      </c>
    </row>
    <row r="18" spans="1:7" ht="14.5">
      <c r="A18" s="2093" t="s">
        <v>968</v>
      </c>
      <c r="B18" s="2094">
        <v>2.5000000000000001E-3</v>
      </c>
      <c r="C18" s="2090"/>
      <c r="D18" s="2091">
        <f>+C18*B18</f>
        <v>0</v>
      </c>
      <c r="E18" s="2085"/>
      <c r="F18" s="2092"/>
      <c r="G18" s="2091">
        <f>+B18*F18</f>
        <v>0</v>
      </c>
    </row>
    <row r="19" spans="1:7">
      <c r="A19" s="2093" t="s">
        <v>601</v>
      </c>
      <c r="B19" s="2094">
        <v>0.02</v>
      </c>
      <c r="C19" s="2090"/>
      <c r="D19" s="2091">
        <f>+C19*B19</f>
        <v>0</v>
      </c>
      <c r="E19" s="2085"/>
      <c r="F19" s="2092"/>
      <c r="G19" s="2091">
        <f>+B19*F19</f>
        <v>0</v>
      </c>
    </row>
    <row r="20" spans="1:7">
      <c r="A20" s="2093" t="s">
        <v>602</v>
      </c>
      <c r="B20" s="2087">
        <v>0.15</v>
      </c>
      <c r="C20" s="2092"/>
      <c r="D20" s="2091">
        <f>+C20*B20</f>
        <v>0</v>
      </c>
      <c r="E20" s="2085"/>
      <c r="F20" s="2092"/>
      <c r="G20" s="2091">
        <f>+B20*F20</f>
        <v>0</v>
      </c>
    </row>
    <row r="21" spans="1:7">
      <c r="A21" s="2093" t="s">
        <v>1307</v>
      </c>
      <c r="B21" s="2087">
        <v>0</v>
      </c>
      <c r="C21" s="2092"/>
      <c r="D21" s="2091">
        <f>+C21*B21</f>
        <v>0</v>
      </c>
      <c r="E21" s="2085"/>
      <c r="F21" s="2092"/>
      <c r="G21" s="2091">
        <f>+B21*F21</f>
        <v>0</v>
      </c>
    </row>
    <row r="22" spans="1:7" ht="13">
      <c r="A22" s="2086" t="s">
        <v>603</v>
      </c>
      <c r="B22" s="2087"/>
      <c r="C22" s="2095">
        <f>SUM(C17:C21)</f>
        <v>0</v>
      </c>
      <c r="D22" s="2095">
        <f>SUM(D17:D21)</f>
        <v>0</v>
      </c>
      <c r="E22" s="2096"/>
      <c r="F22" s="2095">
        <f>SUM(F17:F21)</f>
        <v>0</v>
      </c>
      <c r="G22" s="2095">
        <f>SUM(G17:G21)</f>
        <v>0</v>
      </c>
    </row>
    <row r="23" spans="1:7" ht="13">
      <c r="A23" s="5656"/>
      <c r="B23" s="5657"/>
      <c r="C23" s="5657"/>
      <c r="D23" s="5658"/>
      <c r="E23" s="2085"/>
      <c r="F23" s="5659"/>
      <c r="G23" s="5660"/>
    </row>
    <row r="24" spans="1:7" ht="15">
      <c r="A24" s="2086" t="s">
        <v>969</v>
      </c>
      <c r="B24" s="2087"/>
      <c r="C24" s="2088"/>
      <c r="D24" s="2088"/>
      <c r="E24" s="2085"/>
      <c r="F24" s="2088"/>
      <c r="G24" s="2088"/>
    </row>
    <row r="25" spans="1:7" ht="37.5">
      <c r="A25" s="2089" t="s">
        <v>1308</v>
      </c>
      <c r="B25" s="2087"/>
      <c r="C25" s="2088"/>
      <c r="D25" s="2088"/>
      <c r="E25" s="2085"/>
      <c r="F25" s="2088"/>
      <c r="G25" s="2088"/>
    </row>
    <row r="26" spans="1:7">
      <c r="A26" s="2042" t="s">
        <v>1309</v>
      </c>
      <c r="B26" s="2087">
        <v>0</v>
      </c>
      <c r="C26" s="2090"/>
      <c r="D26" s="2091">
        <f>+C26*B26</f>
        <v>0</v>
      </c>
      <c r="E26" s="2085"/>
      <c r="F26" s="2090"/>
      <c r="G26" s="2091">
        <f t="shared" ref="G26:G35" si="0">+B26*F26</f>
        <v>0</v>
      </c>
    </row>
    <row r="27" spans="1:7">
      <c r="A27" s="2042" t="s">
        <v>1310</v>
      </c>
      <c r="B27" s="2087">
        <v>0</v>
      </c>
      <c r="C27" s="2090"/>
      <c r="D27" s="2091">
        <f t="shared" ref="D27:D35" si="1">+C27*B27</f>
        <v>0</v>
      </c>
      <c r="E27" s="2085"/>
      <c r="F27" s="2090"/>
      <c r="G27" s="2091">
        <f t="shared" si="0"/>
        <v>0</v>
      </c>
    </row>
    <row r="28" spans="1:7">
      <c r="A28" s="2042" t="s">
        <v>604</v>
      </c>
      <c r="B28" s="2087">
        <v>5.0000000000000001E-3</v>
      </c>
      <c r="C28" s="2090"/>
      <c r="D28" s="2091">
        <f t="shared" si="1"/>
        <v>0</v>
      </c>
      <c r="E28" s="2085"/>
      <c r="F28" s="2092"/>
      <c r="G28" s="2091">
        <f t="shared" si="0"/>
        <v>0</v>
      </c>
    </row>
    <row r="29" spans="1:7">
      <c r="A29" s="2042" t="s">
        <v>605</v>
      </c>
      <c r="B29" s="2087">
        <v>0.01</v>
      </c>
      <c r="C29" s="2092"/>
      <c r="D29" s="2091">
        <f t="shared" si="1"/>
        <v>0</v>
      </c>
      <c r="E29" s="2085"/>
      <c r="F29" s="2092"/>
      <c r="G29" s="2091">
        <f t="shared" si="0"/>
        <v>0</v>
      </c>
    </row>
    <row r="30" spans="1:7">
      <c r="A30" s="2042" t="s">
        <v>606</v>
      </c>
      <c r="B30" s="2087">
        <v>0.03</v>
      </c>
      <c r="C30" s="2092"/>
      <c r="D30" s="2091">
        <f t="shared" si="1"/>
        <v>0</v>
      </c>
      <c r="E30" s="2085"/>
      <c r="F30" s="2092"/>
      <c r="G30" s="2091">
        <f t="shared" si="0"/>
        <v>0</v>
      </c>
    </row>
    <row r="31" spans="1:7">
      <c r="A31" s="2042" t="s">
        <v>607</v>
      </c>
      <c r="B31" s="2087">
        <v>0.05</v>
      </c>
      <c r="C31" s="2092"/>
      <c r="D31" s="2091">
        <f t="shared" si="1"/>
        <v>0</v>
      </c>
      <c r="E31" s="2085"/>
      <c r="F31" s="2092"/>
      <c r="G31" s="2091">
        <f t="shared" si="0"/>
        <v>0</v>
      </c>
    </row>
    <row r="32" spans="1:7">
      <c r="A32" s="2042" t="s">
        <v>608</v>
      </c>
      <c r="B32" s="2087">
        <v>0.1</v>
      </c>
      <c r="C32" s="2092"/>
      <c r="D32" s="2091">
        <f t="shared" si="1"/>
        <v>0</v>
      </c>
      <c r="E32" s="2085"/>
      <c r="F32" s="2092"/>
      <c r="G32" s="2091">
        <f t="shared" si="0"/>
        <v>0</v>
      </c>
    </row>
    <row r="33" spans="1:7">
      <c r="A33" s="2042" t="s">
        <v>609</v>
      </c>
      <c r="B33" s="2087">
        <v>0.15</v>
      </c>
      <c r="C33" s="2092"/>
      <c r="D33" s="2091">
        <f t="shared" si="1"/>
        <v>0</v>
      </c>
      <c r="E33" s="2085"/>
      <c r="F33" s="2092"/>
      <c r="G33" s="2091">
        <f t="shared" si="0"/>
        <v>0</v>
      </c>
    </row>
    <row r="34" spans="1:7">
      <c r="A34" s="2042" t="s">
        <v>610</v>
      </c>
      <c r="B34" s="2087">
        <v>0.1</v>
      </c>
      <c r="C34" s="2092"/>
      <c r="D34" s="2091">
        <f t="shared" si="1"/>
        <v>0</v>
      </c>
      <c r="E34" s="2085"/>
      <c r="F34" s="2092"/>
      <c r="G34" s="2091">
        <f t="shared" si="0"/>
        <v>0</v>
      </c>
    </row>
    <row r="35" spans="1:7">
      <c r="A35" s="2042" t="s">
        <v>611</v>
      </c>
      <c r="B35" s="2087">
        <v>0.15</v>
      </c>
      <c r="C35" s="2092"/>
      <c r="D35" s="2091">
        <f t="shared" si="1"/>
        <v>0</v>
      </c>
      <c r="E35" s="2085"/>
      <c r="F35" s="2092"/>
      <c r="G35" s="2091">
        <f t="shared" si="0"/>
        <v>0</v>
      </c>
    </row>
    <row r="36" spans="1:7" ht="14.5">
      <c r="A36" s="2042" t="s">
        <v>1311</v>
      </c>
      <c r="B36" s="2087">
        <v>0.1</v>
      </c>
      <c r="C36" s="2091">
        <f>+'40.51'!D166</f>
        <v>0</v>
      </c>
      <c r="D36" s="2091">
        <f>+C36*B36</f>
        <v>0</v>
      </c>
      <c r="E36" s="2085"/>
      <c r="F36" s="2091">
        <f>+'40.51'!F166</f>
        <v>0</v>
      </c>
      <c r="G36" s="2091">
        <f>+B36*F36</f>
        <v>0</v>
      </c>
    </row>
    <row r="37" spans="1:7" ht="13">
      <c r="A37" s="2039" t="s">
        <v>612</v>
      </c>
      <c r="B37" s="2087"/>
      <c r="C37" s="2095">
        <f>SUM(C26:C36)</f>
        <v>0</v>
      </c>
      <c r="D37" s="2095">
        <f>SUM(D26:D36)</f>
        <v>0</v>
      </c>
      <c r="E37" s="2085"/>
      <c r="F37" s="2095">
        <f>SUM(F26:F36)</f>
        <v>0</v>
      </c>
      <c r="G37" s="2095">
        <f>SUM(G26:G36)</f>
        <v>0</v>
      </c>
    </row>
    <row r="38" spans="1:7">
      <c r="A38" s="2042"/>
      <c r="B38" s="2087"/>
      <c r="C38" s="2088"/>
      <c r="D38" s="2088"/>
      <c r="E38" s="2085"/>
      <c r="F38" s="2088"/>
      <c r="G38" s="2088"/>
    </row>
    <row r="39" spans="1:7" ht="15">
      <c r="A39" s="2039" t="s">
        <v>970</v>
      </c>
      <c r="B39" s="2087"/>
      <c r="C39" s="2088"/>
      <c r="D39" s="2088"/>
      <c r="E39" s="2097"/>
      <c r="F39" s="2088"/>
      <c r="G39" s="2088"/>
    </row>
    <row r="40" spans="1:7">
      <c r="A40" s="2042" t="s">
        <v>613</v>
      </c>
      <c r="B40" s="2087"/>
      <c r="C40" s="2092"/>
      <c r="D40" s="2091">
        <f>+C40*B40</f>
        <v>0</v>
      </c>
      <c r="E40" s="2085"/>
      <c r="F40" s="2092"/>
      <c r="G40" s="2091">
        <f>+B40*F40</f>
        <v>0</v>
      </c>
    </row>
    <row r="41" spans="1:7" ht="13">
      <c r="A41" s="2098"/>
      <c r="B41" s="2099"/>
      <c r="C41" s="2092"/>
      <c r="D41" s="2091">
        <f>+C41*B41</f>
        <v>0</v>
      </c>
      <c r="E41" s="2085"/>
      <c r="F41" s="2092"/>
      <c r="G41" s="2091">
        <f>+B41*F41</f>
        <v>0</v>
      </c>
    </row>
    <row r="42" spans="1:7" ht="13">
      <c r="A42" s="2098"/>
      <c r="B42" s="2099"/>
      <c r="C42" s="2092"/>
      <c r="D42" s="2091">
        <f>+C42*B42</f>
        <v>0</v>
      </c>
      <c r="E42" s="2085"/>
      <c r="F42" s="2092"/>
      <c r="G42" s="2091">
        <f>+B42*F42</f>
        <v>0</v>
      </c>
    </row>
    <row r="43" spans="1:7" ht="13">
      <c r="A43" s="2098"/>
      <c r="B43" s="2099"/>
      <c r="C43" s="2090"/>
      <c r="D43" s="2091">
        <f>+C43*B43</f>
        <v>0</v>
      </c>
      <c r="E43" s="2085"/>
      <c r="F43" s="2092"/>
      <c r="G43" s="2091">
        <f>+B43*F43</f>
        <v>0</v>
      </c>
    </row>
    <row r="44" spans="1:7" ht="13">
      <c r="A44" s="2039" t="s">
        <v>614</v>
      </c>
      <c r="B44" s="2087"/>
      <c r="C44" s="2095">
        <f>SUM(C40:C43)</f>
        <v>0</v>
      </c>
      <c r="D44" s="2095">
        <f>SUM(D40:D43)</f>
        <v>0</v>
      </c>
      <c r="E44" s="2085"/>
      <c r="F44" s="2095">
        <f>SUM(F40:F43)</f>
        <v>0</v>
      </c>
      <c r="G44" s="2095">
        <f>SUM(G40:G43)</f>
        <v>0</v>
      </c>
    </row>
    <row r="45" spans="1:7" ht="13">
      <c r="A45" s="5656"/>
      <c r="B45" s="5657"/>
      <c r="C45" s="5657"/>
      <c r="D45" s="5658"/>
      <c r="E45" s="2100"/>
      <c r="F45" s="2088"/>
      <c r="G45" s="2088"/>
    </row>
    <row r="46" spans="1:7" ht="13">
      <c r="A46" s="2039" t="s">
        <v>1312</v>
      </c>
      <c r="B46" s="2087"/>
      <c r="C46" s="2095">
        <f>+C37+C44</f>
        <v>0</v>
      </c>
      <c r="D46" s="2095">
        <f>+D37+D44</f>
        <v>0</v>
      </c>
      <c r="E46" s="2096"/>
      <c r="F46" s="2095">
        <f>+F37+F44</f>
        <v>0</v>
      </c>
      <c r="G46" s="2095">
        <f>+G37+G44</f>
        <v>0</v>
      </c>
    </row>
    <row r="47" spans="1:7" ht="13">
      <c r="A47" s="2039"/>
      <c r="B47" s="2101"/>
      <c r="C47" s="2088"/>
      <c r="D47" s="2088"/>
      <c r="E47" s="2085"/>
      <c r="F47" s="2088"/>
      <c r="G47" s="2088"/>
    </row>
    <row r="48" spans="1:7" ht="15">
      <c r="A48" s="2039" t="s">
        <v>1313</v>
      </c>
      <c r="B48" s="2101"/>
      <c r="C48" s="2088"/>
      <c r="D48" s="2088"/>
      <c r="E48" s="2085"/>
      <c r="F48" s="2088"/>
      <c r="G48" s="2088"/>
    </row>
    <row r="49" spans="1:7">
      <c r="A49" s="2042" t="s">
        <v>604</v>
      </c>
      <c r="B49" s="2087">
        <v>5.0000000000000001E-3</v>
      </c>
      <c r="C49" s="2090"/>
      <c r="D49" s="2091">
        <f t="shared" ref="D49:D55" si="2">+C49*B49</f>
        <v>0</v>
      </c>
      <c r="E49" s="2085"/>
      <c r="F49" s="2090"/>
      <c r="G49" s="2091">
        <f t="shared" ref="G49:G56" si="3">+B49*F49</f>
        <v>0</v>
      </c>
    </row>
    <row r="50" spans="1:7">
      <c r="A50" s="2042" t="s">
        <v>605</v>
      </c>
      <c r="B50" s="2087">
        <v>0.02</v>
      </c>
      <c r="C50" s="2090"/>
      <c r="D50" s="2091">
        <f t="shared" si="2"/>
        <v>0</v>
      </c>
      <c r="E50" s="2085"/>
      <c r="F50" s="2090"/>
      <c r="G50" s="2091">
        <f t="shared" si="3"/>
        <v>0</v>
      </c>
    </row>
    <row r="51" spans="1:7">
      <c r="A51" s="2042" t="s">
        <v>606</v>
      </c>
      <c r="B51" s="2087">
        <v>0.03</v>
      </c>
      <c r="C51" s="2090"/>
      <c r="D51" s="2091">
        <f t="shared" si="2"/>
        <v>0</v>
      </c>
      <c r="E51" s="2085"/>
      <c r="F51" s="2090"/>
      <c r="G51" s="2091">
        <f t="shared" si="3"/>
        <v>0</v>
      </c>
    </row>
    <row r="52" spans="1:7">
      <c r="A52" s="2042" t="s">
        <v>607</v>
      </c>
      <c r="B52" s="2087">
        <v>0.1</v>
      </c>
      <c r="C52" s="2090"/>
      <c r="D52" s="2091">
        <f t="shared" si="2"/>
        <v>0</v>
      </c>
      <c r="E52" s="2085"/>
      <c r="F52" s="2090"/>
      <c r="G52" s="2091">
        <f t="shared" si="3"/>
        <v>0</v>
      </c>
    </row>
    <row r="53" spans="1:7">
      <c r="A53" s="2042" t="s">
        <v>608</v>
      </c>
      <c r="B53" s="2087">
        <v>0.15</v>
      </c>
      <c r="C53" s="2090"/>
      <c r="D53" s="2091">
        <f t="shared" si="2"/>
        <v>0</v>
      </c>
      <c r="E53" s="2085"/>
      <c r="F53" s="2090"/>
      <c r="G53" s="2091">
        <f t="shared" si="3"/>
        <v>0</v>
      </c>
    </row>
    <row r="54" spans="1:7">
      <c r="A54" s="2042" t="s">
        <v>609</v>
      </c>
      <c r="B54" s="2087">
        <v>0.2</v>
      </c>
      <c r="C54" s="2090"/>
      <c r="D54" s="2091">
        <f t="shared" si="2"/>
        <v>0</v>
      </c>
      <c r="E54" s="2085"/>
      <c r="F54" s="2090"/>
      <c r="G54" s="2091">
        <f t="shared" si="3"/>
        <v>0</v>
      </c>
    </row>
    <row r="55" spans="1:7">
      <c r="A55" s="2042" t="s">
        <v>615</v>
      </c>
      <c r="B55" s="2087">
        <v>0.02</v>
      </c>
      <c r="C55" s="2090"/>
      <c r="D55" s="2091">
        <f t="shared" si="2"/>
        <v>0</v>
      </c>
      <c r="E55" s="2085"/>
      <c r="F55" s="2090"/>
      <c r="G55" s="2091">
        <f t="shared" si="3"/>
        <v>0</v>
      </c>
    </row>
    <row r="56" spans="1:7">
      <c r="A56" s="2042" t="s">
        <v>616</v>
      </c>
      <c r="B56" s="2087">
        <v>0.2</v>
      </c>
      <c r="C56" s="2090"/>
      <c r="D56" s="2091">
        <f>+C56*B56</f>
        <v>0</v>
      </c>
      <c r="E56" s="2085"/>
      <c r="F56" s="2090"/>
      <c r="G56" s="2091">
        <f t="shared" si="3"/>
        <v>0</v>
      </c>
    </row>
    <row r="57" spans="1:7" ht="13">
      <c r="A57" s="2039" t="s">
        <v>617</v>
      </c>
      <c r="B57" s="2087"/>
      <c r="C57" s="2095">
        <f>SUM(C49:C56)</f>
        <v>0</v>
      </c>
      <c r="D57" s="2095">
        <f>SUM(D49:D56)</f>
        <v>0</v>
      </c>
      <c r="E57" s="2096"/>
      <c r="F57" s="2095">
        <f>SUM(F49:F56)</f>
        <v>0</v>
      </c>
      <c r="G57" s="2095">
        <f>SUM(G49:G56)</f>
        <v>0</v>
      </c>
    </row>
    <row r="58" spans="1:7" ht="13">
      <c r="A58" s="2039"/>
      <c r="B58" s="2101"/>
      <c r="C58" s="2088"/>
      <c r="D58" s="2088"/>
      <c r="E58" s="2085"/>
      <c r="F58" s="2088"/>
      <c r="G58" s="2088"/>
    </row>
    <row r="59" spans="1:7" ht="13">
      <c r="A59" s="2039" t="s">
        <v>618</v>
      </c>
      <c r="B59" s="2101"/>
      <c r="C59" s="2088"/>
      <c r="D59" s="2088"/>
      <c r="E59" s="2085"/>
      <c r="F59" s="2088"/>
      <c r="G59" s="2088"/>
    </row>
    <row r="60" spans="1:7" ht="14.5">
      <c r="A60" s="2042" t="s">
        <v>971</v>
      </c>
      <c r="B60" s="2101"/>
      <c r="C60" s="2088"/>
      <c r="D60" s="2088"/>
      <c r="E60" s="2085"/>
      <c r="F60" s="2088"/>
      <c r="G60" s="2088"/>
    </row>
    <row r="61" spans="1:7">
      <c r="A61" s="2102"/>
      <c r="B61" s="2103"/>
      <c r="C61" s="2090"/>
      <c r="D61" s="2091">
        <f>+C61*B61</f>
        <v>0</v>
      </c>
      <c r="E61" s="2085"/>
      <c r="F61" s="2090"/>
      <c r="G61" s="2091">
        <f>+B61*F61</f>
        <v>0</v>
      </c>
    </row>
    <row r="62" spans="1:7">
      <c r="A62" s="2073"/>
      <c r="B62" s="2103"/>
      <c r="C62" s="2090"/>
      <c r="D62" s="2091">
        <f>+C62*B62</f>
        <v>0</v>
      </c>
      <c r="E62" s="2085"/>
      <c r="F62" s="2090"/>
      <c r="G62" s="2091">
        <f>+B62*F62</f>
        <v>0</v>
      </c>
    </row>
    <row r="63" spans="1:7" ht="13">
      <c r="A63" s="2039" t="s">
        <v>619</v>
      </c>
      <c r="B63" s="2087"/>
      <c r="C63" s="2095">
        <f>SUM(C61:C62)</f>
        <v>0</v>
      </c>
      <c r="D63" s="2095">
        <f>SUM(D61:D62)</f>
        <v>0</v>
      </c>
      <c r="E63" s="2085"/>
      <c r="F63" s="2095">
        <f>SUM(F61:F62)</f>
        <v>0</v>
      </c>
      <c r="G63" s="2095">
        <f>SUM(G61:G62)</f>
        <v>0</v>
      </c>
    </row>
    <row r="64" spans="1:7" ht="13">
      <c r="A64" s="2039"/>
      <c r="B64" s="2087"/>
      <c r="C64" s="2088"/>
      <c r="D64" s="2088"/>
      <c r="E64" s="2085"/>
      <c r="F64" s="2088"/>
      <c r="G64" s="2088"/>
    </row>
    <row r="65" spans="1:7" ht="13">
      <c r="A65" s="2039" t="s">
        <v>1314</v>
      </c>
      <c r="B65" s="2087"/>
      <c r="C65" s="2088"/>
      <c r="D65" s="2088"/>
      <c r="E65" s="2085"/>
      <c r="F65" s="2088"/>
      <c r="G65" s="2088"/>
    </row>
    <row r="66" spans="1:7" ht="13">
      <c r="A66" s="2039" t="s">
        <v>1315</v>
      </c>
      <c r="B66" s="2087"/>
      <c r="C66" s="2088"/>
      <c r="D66" s="2088"/>
      <c r="E66" s="2085"/>
      <c r="F66" s="2088"/>
      <c r="G66" s="2088"/>
    </row>
    <row r="67" spans="1:7">
      <c r="A67" s="2042" t="s">
        <v>1316</v>
      </c>
      <c r="B67" s="2087"/>
      <c r="C67" s="2088"/>
      <c r="D67" s="2088"/>
      <c r="E67" s="2096"/>
      <c r="F67" s="2088"/>
      <c r="G67" s="2088"/>
    </row>
    <row r="68" spans="1:7">
      <c r="A68" s="2104"/>
      <c r="B68" s="2099"/>
      <c r="C68" s="2090"/>
      <c r="D68" s="2091">
        <f t="shared" ref="D68:D85" si="4">+C68*B68</f>
        <v>0</v>
      </c>
      <c r="E68" s="2096"/>
      <c r="F68" s="2090"/>
      <c r="G68" s="2091">
        <f t="shared" ref="G68:G85" si="5">+B68*F68</f>
        <v>0</v>
      </c>
    </row>
    <row r="69" spans="1:7">
      <c r="A69" s="2104"/>
      <c r="B69" s="2099"/>
      <c r="C69" s="2090"/>
      <c r="D69" s="2091">
        <f t="shared" si="4"/>
        <v>0</v>
      </c>
      <c r="E69" s="2096"/>
      <c r="F69" s="2090"/>
      <c r="G69" s="2091">
        <f t="shared" si="5"/>
        <v>0</v>
      </c>
    </row>
    <row r="70" spans="1:7">
      <c r="A70" s="2104"/>
      <c r="B70" s="2099"/>
      <c r="C70" s="2090"/>
      <c r="D70" s="2091">
        <f t="shared" si="4"/>
        <v>0</v>
      </c>
      <c r="E70" s="2096"/>
      <c r="F70" s="2090"/>
      <c r="G70" s="2091">
        <f t="shared" si="5"/>
        <v>0</v>
      </c>
    </row>
    <row r="71" spans="1:7" ht="14.25" customHeight="1">
      <c r="A71" s="2075" t="s">
        <v>1317</v>
      </c>
      <c r="B71" s="2087"/>
      <c r="C71" s="2088"/>
      <c r="D71" s="2088"/>
      <c r="E71" s="2105"/>
      <c r="F71" s="2088"/>
      <c r="G71" s="2088"/>
    </row>
    <row r="72" spans="1:7" ht="14.25" customHeight="1">
      <c r="A72" s="2106" t="s">
        <v>646</v>
      </c>
      <c r="B72" s="2107">
        <v>0.1</v>
      </c>
      <c r="C72" s="2090"/>
      <c r="D72" s="2091">
        <f t="shared" si="4"/>
        <v>0</v>
      </c>
      <c r="E72" s="2105"/>
      <c r="F72" s="2090"/>
      <c r="G72" s="2091">
        <f t="shared" si="5"/>
        <v>0</v>
      </c>
    </row>
    <row r="73" spans="1:7" ht="14.25" customHeight="1">
      <c r="A73" s="2106" t="s">
        <v>647</v>
      </c>
      <c r="B73" s="2107">
        <v>0.05</v>
      </c>
      <c r="C73" s="2090"/>
      <c r="D73" s="2091">
        <f t="shared" si="4"/>
        <v>0</v>
      </c>
      <c r="E73" s="2105"/>
      <c r="F73" s="2090"/>
      <c r="G73" s="2091">
        <f t="shared" si="5"/>
        <v>0</v>
      </c>
    </row>
    <row r="74" spans="1:7" ht="14.25" customHeight="1">
      <c r="A74" s="2106" t="s">
        <v>648</v>
      </c>
      <c r="B74" s="2107">
        <v>0.35</v>
      </c>
      <c r="C74" s="2090"/>
      <c r="D74" s="2091">
        <f t="shared" si="4"/>
        <v>0</v>
      </c>
      <c r="E74" s="2105"/>
      <c r="F74" s="2090"/>
      <c r="G74" s="2091">
        <f t="shared" si="5"/>
        <v>0</v>
      </c>
    </row>
    <row r="75" spans="1:7" ht="14.25" customHeight="1">
      <c r="A75" s="2106" t="s">
        <v>249</v>
      </c>
      <c r="B75" s="2107">
        <v>0.15</v>
      </c>
      <c r="C75" s="2090"/>
      <c r="D75" s="2091">
        <f t="shared" si="4"/>
        <v>0</v>
      </c>
      <c r="E75" s="2105"/>
      <c r="F75" s="2090"/>
      <c r="G75" s="2091">
        <f t="shared" si="5"/>
        <v>0</v>
      </c>
    </row>
    <row r="76" spans="1:7" ht="14.5">
      <c r="A76" s="2075" t="s">
        <v>1318</v>
      </c>
      <c r="B76" s="2087"/>
      <c r="C76" s="2088"/>
      <c r="D76" s="2088"/>
      <c r="E76" s="2085"/>
      <c r="F76" s="2088"/>
      <c r="G76" s="2088"/>
    </row>
    <row r="77" spans="1:7">
      <c r="A77" s="2106" t="s">
        <v>604</v>
      </c>
      <c r="B77" s="2107">
        <v>5.0000000000000001E-3</v>
      </c>
      <c r="C77" s="2090"/>
      <c r="D77" s="2091">
        <f t="shared" si="4"/>
        <v>0</v>
      </c>
      <c r="E77" s="2085"/>
      <c r="F77" s="2090"/>
      <c r="G77" s="2091">
        <f t="shared" si="5"/>
        <v>0</v>
      </c>
    </row>
    <row r="78" spans="1:7">
      <c r="A78" s="2106" t="s">
        <v>605</v>
      </c>
      <c r="B78" s="2107">
        <v>0.01</v>
      </c>
      <c r="C78" s="2090"/>
      <c r="D78" s="2091">
        <f t="shared" si="4"/>
        <v>0</v>
      </c>
      <c r="E78" s="2085"/>
      <c r="F78" s="2090"/>
      <c r="G78" s="2091">
        <f t="shared" si="5"/>
        <v>0</v>
      </c>
    </row>
    <row r="79" spans="1:7">
      <c r="A79" s="2106" t="s">
        <v>606</v>
      </c>
      <c r="B79" s="2107">
        <v>0.03</v>
      </c>
      <c r="C79" s="2090"/>
      <c r="D79" s="2091">
        <f t="shared" si="4"/>
        <v>0</v>
      </c>
      <c r="E79" s="2085"/>
      <c r="F79" s="2090"/>
      <c r="G79" s="2091">
        <f t="shared" si="5"/>
        <v>0</v>
      </c>
    </row>
    <row r="80" spans="1:7">
      <c r="A80" s="2106" t="s">
        <v>607</v>
      </c>
      <c r="B80" s="2107">
        <v>0.05</v>
      </c>
      <c r="C80" s="2090"/>
      <c r="D80" s="2091">
        <f t="shared" si="4"/>
        <v>0</v>
      </c>
      <c r="E80" s="2085"/>
      <c r="F80" s="2090"/>
      <c r="G80" s="2091">
        <f t="shared" si="5"/>
        <v>0</v>
      </c>
    </row>
    <row r="81" spans="1:7">
      <c r="A81" s="2106" t="s">
        <v>608</v>
      </c>
      <c r="B81" s="2107">
        <v>0.1</v>
      </c>
      <c r="C81" s="2090"/>
      <c r="D81" s="2091">
        <f t="shared" si="4"/>
        <v>0</v>
      </c>
      <c r="E81" s="2085"/>
      <c r="F81" s="2090"/>
      <c r="G81" s="2091">
        <f t="shared" si="5"/>
        <v>0</v>
      </c>
    </row>
    <row r="82" spans="1:7">
      <c r="A82" s="2106" t="s">
        <v>609</v>
      </c>
      <c r="B82" s="2107">
        <v>0.15</v>
      </c>
      <c r="C82" s="2090"/>
      <c r="D82" s="2091">
        <f t="shared" si="4"/>
        <v>0</v>
      </c>
      <c r="E82" s="2085"/>
      <c r="F82" s="2090"/>
      <c r="G82" s="2091">
        <f t="shared" si="5"/>
        <v>0</v>
      </c>
    </row>
    <row r="83" spans="1:7">
      <c r="A83" s="2106" t="s">
        <v>610</v>
      </c>
      <c r="B83" s="2107">
        <v>0.1</v>
      </c>
      <c r="C83" s="2090"/>
      <c r="D83" s="2091">
        <f t="shared" si="4"/>
        <v>0</v>
      </c>
      <c r="E83" s="2085"/>
      <c r="F83" s="2090"/>
      <c r="G83" s="2091">
        <f t="shared" si="5"/>
        <v>0</v>
      </c>
    </row>
    <row r="84" spans="1:7">
      <c r="A84" s="2106" t="s">
        <v>611</v>
      </c>
      <c r="B84" s="2107">
        <v>0.15</v>
      </c>
      <c r="C84" s="2090"/>
      <c r="D84" s="2091">
        <f t="shared" si="4"/>
        <v>0</v>
      </c>
      <c r="E84" s="2085"/>
      <c r="F84" s="2090"/>
      <c r="G84" s="2091">
        <f t="shared" si="5"/>
        <v>0</v>
      </c>
    </row>
    <row r="85" spans="1:7">
      <c r="A85" s="2042" t="s">
        <v>1319</v>
      </c>
      <c r="B85" s="2087">
        <v>0.2</v>
      </c>
      <c r="C85" s="2092"/>
      <c r="D85" s="2091">
        <f t="shared" si="4"/>
        <v>0</v>
      </c>
      <c r="E85" s="2085"/>
      <c r="F85" s="2090"/>
      <c r="G85" s="2091">
        <f t="shared" si="5"/>
        <v>0</v>
      </c>
    </row>
    <row r="86" spans="1:7" ht="13">
      <c r="A86" s="2039" t="s">
        <v>620</v>
      </c>
      <c r="B86" s="2087"/>
      <c r="C86" s="2095">
        <f>SUM(C67:C85)</f>
        <v>0</v>
      </c>
      <c r="D86" s="2095">
        <f>SUM(D67:D85)</f>
        <v>0</v>
      </c>
      <c r="E86" s="2085"/>
      <c r="F86" s="2095">
        <f>SUM(F67:F85)</f>
        <v>0</v>
      </c>
      <c r="G86" s="2095">
        <f>SUM(G67:G85)</f>
        <v>0</v>
      </c>
    </row>
    <row r="87" spans="1:7" ht="13">
      <c r="A87" s="5656"/>
      <c r="B87" s="5657"/>
      <c r="C87" s="5657"/>
      <c r="D87" s="5658"/>
      <c r="E87" s="2085"/>
      <c r="F87" s="5659"/>
      <c r="G87" s="5660"/>
    </row>
    <row r="88" spans="1:7" ht="13">
      <c r="A88" s="2108" t="s">
        <v>621</v>
      </c>
      <c r="B88" s="2109"/>
      <c r="C88" s="2095">
        <f>+C46+C57+C63+C86</f>
        <v>0</v>
      </c>
      <c r="D88" s="2095">
        <f>+D46+D57+D63+D86</f>
        <v>0</v>
      </c>
      <c r="E88" s="2085"/>
      <c r="F88" s="2095">
        <f>+F46+F57+F63+F86</f>
        <v>0</v>
      </c>
      <c r="G88" s="2095">
        <f>+G46+G57+G63+G86</f>
        <v>0</v>
      </c>
    </row>
    <row r="89" spans="1:7" ht="13">
      <c r="A89" s="5656"/>
      <c r="B89" s="5657"/>
      <c r="C89" s="5657"/>
      <c r="D89" s="5658"/>
      <c r="E89" s="2100"/>
      <c r="F89" s="5659"/>
      <c r="G89" s="5660"/>
    </row>
    <row r="90" spans="1:7" ht="13">
      <c r="A90" s="2108" t="s">
        <v>622</v>
      </c>
      <c r="B90" s="2087"/>
      <c r="C90" s="2088"/>
      <c r="D90" s="2088"/>
      <c r="E90" s="2085"/>
      <c r="F90" s="2088"/>
      <c r="G90" s="2088"/>
    </row>
    <row r="91" spans="1:7">
      <c r="A91" s="2041" t="s">
        <v>1320</v>
      </c>
      <c r="B91" s="2087">
        <v>0</v>
      </c>
      <c r="C91" s="2092"/>
      <c r="D91" s="2091">
        <f t="shared" ref="D91:D96" si="6">+C91*B91</f>
        <v>0</v>
      </c>
      <c r="E91" s="2085"/>
      <c r="F91" s="2090">
        <v>0</v>
      </c>
      <c r="G91" s="2091">
        <f t="shared" ref="G91:G96" si="7">+B91*F91</f>
        <v>0</v>
      </c>
    </row>
    <row r="92" spans="1:7">
      <c r="A92" s="2041" t="s">
        <v>1321</v>
      </c>
      <c r="B92" s="2087">
        <v>0</v>
      </c>
      <c r="C92" s="2092"/>
      <c r="D92" s="2091">
        <f t="shared" si="6"/>
        <v>0</v>
      </c>
      <c r="E92" s="2085"/>
      <c r="F92" s="2090">
        <v>0</v>
      </c>
      <c r="G92" s="2091">
        <f t="shared" si="7"/>
        <v>0</v>
      </c>
    </row>
    <row r="93" spans="1:7">
      <c r="A93" s="2041" t="s">
        <v>1322</v>
      </c>
      <c r="B93" s="2087">
        <v>0</v>
      </c>
      <c r="C93" s="2092"/>
      <c r="D93" s="2091">
        <f t="shared" si="6"/>
        <v>0</v>
      </c>
      <c r="E93" s="2085"/>
      <c r="F93" s="2090">
        <v>0</v>
      </c>
      <c r="G93" s="2091">
        <f t="shared" si="7"/>
        <v>0</v>
      </c>
    </row>
    <row r="94" spans="1:7" ht="14.5">
      <c r="A94" s="2041" t="s">
        <v>1323</v>
      </c>
      <c r="B94" s="2087">
        <v>0</v>
      </c>
      <c r="C94" s="2090"/>
      <c r="D94" s="2091">
        <f t="shared" si="6"/>
        <v>0</v>
      </c>
      <c r="E94" s="2085"/>
      <c r="F94" s="2092">
        <v>0</v>
      </c>
      <c r="G94" s="2091">
        <f t="shared" si="7"/>
        <v>0</v>
      </c>
    </row>
    <row r="95" spans="1:7">
      <c r="A95" s="2041" t="s">
        <v>623</v>
      </c>
      <c r="B95" s="2087">
        <v>0</v>
      </c>
      <c r="C95" s="2092"/>
      <c r="D95" s="2091">
        <f t="shared" si="6"/>
        <v>0</v>
      </c>
      <c r="E95" s="2096"/>
      <c r="F95" s="2090">
        <v>0</v>
      </c>
      <c r="G95" s="2091">
        <f t="shared" si="7"/>
        <v>0</v>
      </c>
    </row>
    <row r="96" spans="1:7">
      <c r="A96" s="2041" t="s">
        <v>624</v>
      </c>
      <c r="B96" s="2087">
        <v>5.0000000000000001E-3</v>
      </c>
      <c r="C96" s="2092"/>
      <c r="D96" s="2091">
        <f t="shared" si="6"/>
        <v>0</v>
      </c>
      <c r="E96" s="2085"/>
      <c r="F96" s="2092">
        <v>0</v>
      </c>
      <c r="G96" s="2091">
        <f t="shared" si="7"/>
        <v>0</v>
      </c>
    </row>
    <row r="97" spans="1:7">
      <c r="A97" s="2041" t="s">
        <v>1324</v>
      </c>
      <c r="B97" s="2107"/>
      <c r="C97" s="2110"/>
      <c r="D97" s="2110"/>
      <c r="E97" s="2085"/>
      <c r="F97" s="2110"/>
      <c r="G97" s="2110"/>
    </row>
    <row r="98" spans="1:7">
      <c r="A98" s="2042" t="s">
        <v>604</v>
      </c>
      <c r="B98" s="2111">
        <v>5.0000000000000001E-3</v>
      </c>
      <c r="C98" s="2092"/>
      <c r="D98" s="2091">
        <f t="shared" ref="D98:D104" si="8">+C98*B98</f>
        <v>0</v>
      </c>
      <c r="E98" s="2085"/>
      <c r="F98" s="2090">
        <v>0</v>
      </c>
      <c r="G98" s="2091">
        <f t="shared" ref="G98:G104" si="9">+B98*F98</f>
        <v>0</v>
      </c>
    </row>
    <row r="99" spans="1:7">
      <c r="A99" s="2042" t="s">
        <v>605</v>
      </c>
      <c r="B99" s="2111">
        <v>0.02</v>
      </c>
      <c r="C99" s="2092"/>
      <c r="D99" s="2091">
        <f t="shared" si="8"/>
        <v>0</v>
      </c>
      <c r="E99" s="2085"/>
      <c r="F99" s="2092">
        <v>0</v>
      </c>
      <c r="G99" s="2091">
        <f t="shared" si="9"/>
        <v>0</v>
      </c>
    </row>
    <row r="100" spans="1:7">
      <c r="A100" s="2042" t="s">
        <v>606</v>
      </c>
      <c r="B100" s="2111">
        <v>0.03</v>
      </c>
      <c r="C100" s="2092"/>
      <c r="D100" s="2091">
        <f t="shared" si="8"/>
        <v>0</v>
      </c>
      <c r="E100" s="2085"/>
      <c r="F100" s="2092">
        <v>0</v>
      </c>
      <c r="G100" s="2091">
        <f t="shared" si="9"/>
        <v>0</v>
      </c>
    </row>
    <row r="101" spans="1:7">
      <c r="A101" s="2042" t="s">
        <v>607</v>
      </c>
      <c r="B101" s="2111">
        <v>0.1</v>
      </c>
      <c r="C101" s="2092"/>
      <c r="D101" s="2091">
        <f t="shared" si="8"/>
        <v>0</v>
      </c>
      <c r="E101" s="2085"/>
      <c r="F101" s="2092">
        <v>0</v>
      </c>
      <c r="G101" s="2091">
        <f t="shared" si="9"/>
        <v>0</v>
      </c>
    </row>
    <row r="102" spans="1:7">
      <c r="A102" s="2042" t="s">
        <v>608</v>
      </c>
      <c r="B102" s="2111">
        <v>0.15</v>
      </c>
      <c r="C102" s="2092"/>
      <c r="D102" s="2091">
        <f t="shared" si="8"/>
        <v>0</v>
      </c>
      <c r="E102" s="2085"/>
      <c r="F102" s="2092">
        <v>0</v>
      </c>
      <c r="G102" s="2091">
        <f t="shared" si="9"/>
        <v>0</v>
      </c>
    </row>
    <row r="103" spans="1:7">
      <c r="A103" s="2042" t="s">
        <v>609</v>
      </c>
      <c r="B103" s="2111">
        <v>0.15</v>
      </c>
      <c r="C103" s="2092"/>
      <c r="D103" s="2091">
        <f t="shared" si="8"/>
        <v>0</v>
      </c>
      <c r="E103" s="2085"/>
      <c r="F103" s="2092">
        <v>0</v>
      </c>
      <c r="G103" s="2091">
        <f t="shared" si="9"/>
        <v>0</v>
      </c>
    </row>
    <row r="104" spans="1:7">
      <c r="A104" s="2042" t="s">
        <v>625</v>
      </c>
      <c r="B104" s="2112">
        <v>0.2</v>
      </c>
      <c r="C104" s="2092"/>
      <c r="D104" s="2091">
        <f t="shared" si="8"/>
        <v>0</v>
      </c>
      <c r="E104" s="2085"/>
      <c r="F104" s="2092">
        <v>0</v>
      </c>
      <c r="G104" s="2091">
        <f t="shared" si="9"/>
        <v>0</v>
      </c>
    </row>
    <row r="105" spans="1:7" ht="13">
      <c r="A105" s="2086" t="s">
        <v>626</v>
      </c>
      <c r="B105" s="2087"/>
      <c r="C105" s="2095">
        <f>SUM(C91:C104)</f>
        <v>0</v>
      </c>
      <c r="D105" s="2095">
        <f>SUM(D91:D104)</f>
        <v>0</v>
      </c>
      <c r="E105" s="2100"/>
      <c r="F105" s="2095">
        <f>SUM(F91:F104)</f>
        <v>0</v>
      </c>
      <c r="G105" s="2095">
        <f>SUM(G91:G104)</f>
        <v>0</v>
      </c>
    </row>
    <row r="106" spans="1:7" ht="13">
      <c r="A106" s="2039"/>
      <c r="B106" s="2087"/>
      <c r="C106" s="2088"/>
      <c r="D106" s="2088"/>
      <c r="E106" s="2085"/>
      <c r="F106" s="2088"/>
      <c r="G106" s="2088"/>
    </row>
    <row r="107" spans="1:7" ht="13">
      <c r="A107" s="2039" t="s">
        <v>627</v>
      </c>
      <c r="B107" s="2101"/>
      <c r="C107" s="2088"/>
      <c r="D107" s="2088"/>
      <c r="E107" s="2085"/>
      <c r="F107" s="2088"/>
      <c r="G107" s="2088"/>
    </row>
    <row r="108" spans="1:7">
      <c r="A108" s="2041" t="s">
        <v>1798</v>
      </c>
      <c r="B108" s="2087">
        <v>0.02</v>
      </c>
      <c r="C108" s="2092"/>
      <c r="D108" s="2091">
        <f>+C108*B108</f>
        <v>0</v>
      </c>
      <c r="E108" s="2085"/>
      <c r="F108" s="2092"/>
      <c r="G108" s="2091">
        <f>+F108*E108</f>
        <v>0</v>
      </c>
    </row>
    <row r="109" spans="1:7">
      <c r="A109" s="2041" t="s">
        <v>1325</v>
      </c>
      <c r="B109" s="2087">
        <v>0.04</v>
      </c>
      <c r="C109" s="2092"/>
      <c r="D109" s="2091">
        <f>+C109*B109</f>
        <v>0</v>
      </c>
      <c r="E109" s="2085"/>
      <c r="F109" s="2092"/>
      <c r="G109" s="2091">
        <f>+F109*E109</f>
        <v>0</v>
      </c>
    </row>
    <row r="110" spans="1:7">
      <c r="A110" s="2042" t="s">
        <v>1326</v>
      </c>
      <c r="B110" s="2087">
        <v>0.1</v>
      </c>
      <c r="C110" s="2092"/>
      <c r="D110" s="2091">
        <f>+C110*B110</f>
        <v>0</v>
      </c>
      <c r="E110" s="2085"/>
      <c r="F110" s="2092"/>
      <c r="G110" s="2091">
        <f>+F110*E110</f>
        <v>0</v>
      </c>
    </row>
    <row r="111" spans="1:7">
      <c r="A111" s="2042" t="s">
        <v>1327</v>
      </c>
      <c r="B111" s="2087">
        <v>0.2</v>
      </c>
      <c r="C111" s="2092"/>
      <c r="D111" s="2091">
        <f>+C111*B111</f>
        <v>0</v>
      </c>
      <c r="E111" s="2085"/>
      <c r="F111" s="2092"/>
      <c r="G111" s="2091">
        <f>+F111*E111</f>
        <v>0</v>
      </c>
    </row>
    <row r="112" spans="1:7">
      <c r="A112" s="3805" t="s">
        <v>1799</v>
      </c>
      <c r="B112" s="3806"/>
      <c r="C112" s="3807"/>
      <c r="D112" s="3808"/>
      <c r="E112" s="2085"/>
      <c r="F112" s="3807"/>
      <c r="G112" s="3808"/>
    </row>
    <row r="113" spans="1:7">
      <c r="A113" s="3805" t="s">
        <v>1800</v>
      </c>
      <c r="B113" s="3806"/>
      <c r="C113" s="3807"/>
      <c r="D113" s="3808"/>
      <c r="E113" s="2085"/>
      <c r="F113" s="3807"/>
      <c r="G113" s="3808"/>
    </row>
    <row r="114" spans="1:7">
      <c r="A114" s="2041" t="s">
        <v>628</v>
      </c>
      <c r="B114" s="2087">
        <v>0.08</v>
      </c>
      <c r="C114" s="2092"/>
      <c r="D114" s="2091">
        <f>+C114*B114</f>
        <v>0</v>
      </c>
      <c r="E114" s="2085"/>
      <c r="F114" s="2092">
        <v>0</v>
      </c>
      <c r="G114" s="2091">
        <f>+F114*E114</f>
        <v>0</v>
      </c>
    </row>
    <row r="115" spans="1:7" ht="13">
      <c r="A115" s="2039" t="s">
        <v>629</v>
      </c>
      <c r="B115" s="2087"/>
      <c r="C115" s="2095">
        <f>SUM(C108:C114)</f>
        <v>0</v>
      </c>
      <c r="D115" s="2095">
        <f>SUM(D108:D114)</f>
        <v>0</v>
      </c>
      <c r="E115" s="2100"/>
      <c r="F115" s="2095">
        <f>SUM(F108:F114)</f>
        <v>0</v>
      </c>
      <c r="G115" s="2095">
        <f>SUM(G108:G114)</f>
        <v>0</v>
      </c>
    </row>
    <row r="116" spans="1:7" ht="13">
      <c r="A116" s="5656"/>
      <c r="B116" s="5657"/>
      <c r="C116" s="5657"/>
      <c r="D116" s="5658"/>
      <c r="E116" s="2100"/>
      <c r="F116" s="5659"/>
      <c r="G116" s="5660"/>
    </row>
    <row r="117" spans="1:7" ht="13">
      <c r="A117" s="2086" t="s">
        <v>630</v>
      </c>
      <c r="B117" s="2087"/>
      <c r="C117" s="2095">
        <f>C105+C115</f>
        <v>0</v>
      </c>
      <c r="D117" s="2095">
        <f>D105+D115</f>
        <v>0</v>
      </c>
      <c r="E117" s="2113"/>
      <c r="F117" s="2095">
        <f>F105+F115</f>
        <v>0</v>
      </c>
      <c r="G117" s="2095">
        <f>G105+G115</f>
        <v>0</v>
      </c>
    </row>
    <row r="118" spans="1:7" ht="13">
      <c r="A118" s="2039"/>
      <c r="B118" s="2087"/>
      <c r="C118" s="2088"/>
      <c r="D118" s="2088"/>
      <c r="E118" s="2100"/>
      <c r="F118" s="2088"/>
      <c r="G118" s="2088"/>
    </row>
    <row r="119" spans="1:7" ht="13">
      <c r="A119" s="2039" t="s">
        <v>631</v>
      </c>
      <c r="B119" s="2087"/>
      <c r="C119" s="2088"/>
      <c r="D119" s="2088"/>
      <c r="E119" s="2100"/>
      <c r="F119" s="2088"/>
      <c r="G119" s="2088"/>
    </row>
    <row r="120" spans="1:7" ht="14.5">
      <c r="A120" s="2042" t="s">
        <v>1328</v>
      </c>
      <c r="B120" s="2087">
        <v>0.02</v>
      </c>
      <c r="C120" s="2090"/>
      <c r="D120" s="2091">
        <f>+C120*B120</f>
        <v>0</v>
      </c>
      <c r="E120" s="2100"/>
      <c r="F120" s="2090"/>
      <c r="G120" s="2114">
        <f>+B120*F120</f>
        <v>0</v>
      </c>
    </row>
    <row r="121" spans="1:7" ht="14.5">
      <c r="A121" s="2042" t="s">
        <v>1329</v>
      </c>
      <c r="B121" s="2087">
        <v>0.08</v>
      </c>
      <c r="C121" s="2090"/>
      <c r="D121" s="2091">
        <f>+C121*B121</f>
        <v>0</v>
      </c>
      <c r="E121" s="2100"/>
      <c r="F121" s="2090"/>
      <c r="G121" s="2114">
        <f>+B121*F121</f>
        <v>0</v>
      </c>
    </row>
    <row r="122" spans="1:7" ht="13">
      <c r="A122" s="2044" t="s">
        <v>1072</v>
      </c>
      <c r="B122" s="2115"/>
      <c r="C122" s="2095">
        <f>SUM(C120:C121)</f>
        <v>0</v>
      </c>
      <c r="D122" s="2095">
        <f>SUM(D120:D121)</f>
        <v>0</v>
      </c>
      <c r="E122" s="2100"/>
      <c r="F122" s="2095">
        <f>SUM(F120:F121)</f>
        <v>0</v>
      </c>
      <c r="G122" s="2095">
        <f>SUM(G120:G121)</f>
        <v>0</v>
      </c>
    </row>
    <row r="123" spans="1:7" ht="13">
      <c r="A123" s="2039"/>
      <c r="B123" s="2087"/>
      <c r="C123" s="2088"/>
      <c r="D123" s="2088"/>
      <c r="E123" s="2100"/>
      <c r="F123" s="2088"/>
      <c r="G123" s="2088"/>
    </row>
    <row r="124" spans="1:7" ht="26">
      <c r="A124" s="2116" t="s">
        <v>1330</v>
      </c>
      <c r="B124" s="2087"/>
      <c r="C124" s="2088"/>
      <c r="D124" s="2088"/>
      <c r="E124" s="2085"/>
      <c r="F124" s="2088"/>
      <c r="G124" s="2088"/>
    </row>
    <row r="125" spans="1:7" ht="14.5">
      <c r="A125" s="2042" t="s">
        <v>1331</v>
      </c>
      <c r="B125" s="2087"/>
      <c r="C125" s="2088"/>
      <c r="D125" s="2088"/>
      <c r="E125" s="2100"/>
      <c r="F125" s="2088"/>
      <c r="G125" s="2088"/>
    </row>
    <row r="126" spans="1:7">
      <c r="A126" s="2073"/>
      <c r="B126" s="2099"/>
      <c r="C126" s="2090"/>
      <c r="D126" s="2091">
        <f>+C126*B126</f>
        <v>0</v>
      </c>
      <c r="E126" s="2100"/>
      <c r="F126" s="2090"/>
      <c r="G126" s="2091">
        <f>+B126*F126</f>
        <v>0</v>
      </c>
    </row>
    <row r="127" spans="1:7">
      <c r="A127" s="2073"/>
      <c r="B127" s="2099"/>
      <c r="C127" s="2090"/>
      <c r="D127" s="2091">
        <f>+C127*B127</f>
        <v>0</v>
      </c>
      <c r="E127" s="2100"/>
      <c r="F127" s="2090"/>
      <c r="G127" s="2091">
        <f>+B127*F127</f>
        <v>0</v>
      </c>
    </row>
    <row r="128" spans="1:7">
      <c r="A128" s="2073"/>
      <c r="B128" s="2099"/>
      <c r="C128" s="2090"/>
      <c r="D128" s="2091">
        <f>+C128*B128</f>
        <v>0</v>
      </c>
      <c r="E128" s="2100"/>
      <c r="F128" s="2090"/>
      <c r="G128" s="2091">
        <f>+B128*F128</f>
        <v>0</v>
      </c>
    </row>
    <row r="129" spans="1:7">
      <c r="A129" s="2073"/>
      <c r="B129" s="2099"/>
      <c r="C129" s="2090"/>
      <c r="D129" s="2091">
        <f>+C129*B129</f>
        <v>0</v>
      </c>
      <c r="E129" s="2100"/>
      <c r="F129" s="2090"/>
      <c r="G129" s="2091">
        <f>+B129*F129</f>
        <v>0</v>
      </c>
    </row>
    <row r="130" spans="1:7">
      <c r="A130" s="2073"/>
      <c r="B130" s="2099"/>
      <c r="C130" s="2090"/>
      <c r="D130" s="2091">
        <f>+C130*B130</f>
        <v>0</v>
      </c>
      <c r="E130" s="2085"/>
      <c r="F130" s="2090"/>
      <c r="G130" s="2091">
        <f>+B130*F130</f>
        <v>0</v>
      </c>
    </row>
    <row r="131" spans="1:7" ht="13">
      <c r="A131" s="2044" t="s">
        <v>632</v>
      </c>
      <c r="B131" s="2115"/>
      <c r="C131" s="2095">
        <f>SUM(C126:C130)</f>
        <v>0</v>
      </c>
      <c r="D131" s="2095">
        <f>SUM(D126:D130)</f>
        <v>0</v>
      </c>
      <c r="E131" s="2085"/>
      <c r="F131" s="2095">
        <f>SUM(F126:F130)</f>
        <v>0</v>
      </c>
      <c r="G131" s="2095">
        <f>SUM(G126:G130)</f>
        <v>0</v>
      </c>
    </row>
    <row r="132" spans="1:7">
      <c r="A132" s="2042"/>
      <c r="B132" s="2087"/>
      <c r="C132" s="2088"/>
      <c r="D132" s="2088"/>
      <c r="E132" s="2085"/>
      <c r="F132" s="2088"/>
      <c r="G132" s="2088"/>
    </row>
    <row r="133" spans="1:7" ht="13">
      <c r="A133" s="2086" t="s">
        <v>633</v>
      </c>
      <c r="B133" s="2087"/>
      <c r="C133" s="2087"/>
      <c r="D133" s="2087"/>
      <c r="E133" s="2085"/>
      <c r="F133" s="2087"/>
      <c r="G133" s="2087"/>
    </row>
    <row r="134" spans="1:7">
      <c r="A134" s="2041" t="s">
        <v>634</v>
      </c>
      <c r="B134" s="2087">
        <v>0</v>
      </c>
      <c r="C134" s="2117"/>
      <c r="D134" s="2091">
        <f>+C134*B134</f>
        <v>0</v>
      </c>
      <c r="E134" s="2085"/>
      <c r="F134" s="2090"/>
      <c r="G134" s="2091">
        <f>+B134*F134</f>
        <v>0</v>
      </c>
    </row>
    <row r="135" spans="1:7">
      <c r="A135" s="2041" t="s">
        <v>635</v>
      </c>
      <c r="B135" s="2087">
        <v>0.1</v>
      </c>
      <c r="C135" s="2117"/>
      <c r="D135" s="2091">
        <f>+C135*B135</f>
        <v>0</v>
      </c>
      <c r="E135" s="2085"/>
      <c r="F135" s="2090"/>
      <c r="G135" s="2091">
        <f>+B135*F135</f>
        <v>0</v>
      </c>
    </row>
    <row r="136" spans="1:7" ht="14.5">
      <c r="A136" s="2089" t="s">
        <v>1332</v>
      </c>
      <c r="B136" s="2087">
        <v>0.2</v>
      </c>
      <c r="C136" s="2117"/>
      <c r="D136" s="2091">
        <f>+C136*B136</f>
        <v>0</v>
      </c>
      <c r="E136" s="2085"/>
      <c r="F136" s="2090"/>
      <c r="G136" s="2091">
        <f>+B136*F136</f>
        <v>0</v>
      </c>
    </row>
    <row r="137" spans="1:7" ht="13">
      <c r="A137" s="2086" t="s">
        <v>636</v>
      </c>
      <c r="B137" s="2087"/>
      <c r="C137" s="2095">
        <f>SUM(C134:C136)</f>
        <v>0</v>
      </c>
      <c r="D137" s="2095">
        <f>SUM(D134:D136)</f>
        <v>0</v>
      </c>
      <c r="E137" s="2085"/>
      <c r="F137" s="2095">
        <f>SUM(F134:F136)</f>
        <v>0</v>
      </c>
      <c r="G137" s="2095">
        <f>SUM(G134:G136)</f>
        <v>0</v>
      </c>
    </row>
    <row r="138" spans="1:7" ht="13">
      <c r="A138" s="5661"/>
      <c r="B138" s="5662"/>
      <c r="C138" s="5662"/>
      <c r="D138" s="5663"/>
      <c r="E138" s="2085"/>
      <c r="F138" s="5664"/>
      <c r="G138" s="5665"/>
    </row>
    <row r="139" spans="1:7" ht="13">
      <c r="A139" s="2118" t="s">
        <v>250</v>
      </c>
      <c r="B139" s="2115"/>
      <c r="C139" s="2119">
        <f>SUM(C22,C88,C117,C122,C131,C137)</f>
        <v>0</v>
      </c>
      <c r="D139" s="2119">
        <f>SUM(D22,D88,D117,D122,D131,D137)</f>
        <v>0</v>
      </c>
      <c r="E139" s="2085"/>
      <c r="F139" s="2119">
        <f>SUM(F22,F88,F117,F122,F131,F137)</f>
        <v>0</v>
      </c>
      <c r="G139" s="2119">
        <f>SUM(G22,G88,G117,G122,G131,G137)</f>
        <v>0</v>
      </c>
    </row>
    <row r="140" spans="1:7" ht="13">
      <c r="A140" s="2118" t="s">
        <v>637</v>
      </c>
      <c r="B140" s="2120"/>
      <c r="C140" s="2120"/>
      <c r="D140" s="2041"/>
      <c r="E140" s="2121"/>
      <c r="F140" s="2120"/>
      <c r="G140" s="2119">
        <f>+D139-G139</f>
        <v>0</v>
      </c>
    </row>
    <row r="141" spans="1:7">
      <c r="A141" s="2048"/>
      <c r="B141" s="2048"/>
      <c r="C141" s="2048"/>
      <c r="D141" s="2048"/>
      <c r="E141" s="2048"/>
      <c r="F141" s="2048"/>
      <c r="G141" s="2048"/>
    </row>
    <row r="142" spans="1:7">
      <c r="A142" s="2048" t="s">
        <v>543</v>
      </c>
      <c r="B142" s="2048"/>
      <c r="C142" s="2048"/>
      <c r="D142" s="2048"/>
      <c r="E142" s="2048"/>
      <c r="F142" s="2048"/>
      <c r="G142" s="2048"/>
    </row>
    <row r="143" spans="1:7" ht="14.5">
      <c r="A143" s="5655" t="s">
        <v>1333</v>
      </c>
      <c r="B143" s="5655"/>
      <c r="C143" s="5655"/>
      <c r="D143" s="5655"/>
      <c r="E143" s="5655"/>
      <c r="F143" s="5655"/>
      <c r="G143" s="5655"/>
    </row>
    <row r="144" spans="1:7" ht="14.5">
      <c r="A144" s="5655" t="s">
        <v>1334</v>
      </c>
      <c r="B144" s="5655"/>
      <c r="C144" s="5655"/>
      <c r="D144" s="5655"/>
      <c r="E144" s="5655"/>
      <c r="F144" s="5655"/>
      <c r="G144" s="5655"/>
    </row>
    <row r="145" spans="1:7" ht="15.65" customHeight="1">
      <c r="A145" s="5654" t="s">
        <v>2375</v>
      </c>
      <c r="B145" s="5654"/>
      <c r="C145" s="5654"/>
      <c r="D145" s="5654"/>
      <c r="E145" s="5654"/>
      <c r="F145" s="5654"/>
      <c r="G145" s="5654"/>
    </row>
    <row r="146" spans="1:7" ht="29.25" customHeight="1">
      <c r="A146" s="5654" t="s">
        <v>1335</v>
      </c>
      <c r="B146" s="5654"/>
      <c r="C146" s="5654"/>
      <c r="D146" s="5654"/>
      <c r="E146" s="5654"/>
      <c r="F146" s="5654"/>
      <c r="G146" s="5654"/>
    </row>
    <row r="147" spans="1:7" ht="33" customHeight="1">
      <c r="A147" s="5654" t="s">
        <v>1336</v>
      </c>
      <c r="B147" s="5654"/>
      <c r="C147" s="5654"/>
      <c r="D147" s="5654"/>
      <c r="E147" s="5654"/>
      <c r="F147" s="5654"/>
      <c r="G147" s="5654"/>
    </row>
    <row r="148" spans="1:7" ht="14.5">
      <c r="A148" s="5655" t="s">
        <v>2376</v>
      </c>
      <c r="B148" s="5655"/>
      <c r="C148" s="5655"/>
      <c r="D148" s="5655"/>
      <c r="E148" s="5655"/>
      <c r="F148" s="5655"/>
      <c r="G148" s="5655"/>
    </row>
    <row r="149" spans="1:7">
      <c r="A149" s="5654" t="s">
        <v>1337</v>
      </c>
      <c r="B149" s="5654"/>
      <c r="C149" s="5654"/>
      <c r="D149" s="5654"/>
      <c r="E149" s="5654"/>
      <c r="F149" s="5654"/>
      <c r="G149" s="5654"/>
    </row>
    <row r="150" spans="1:7" ht="30" customHeight="1">
      <c r="A150" s="5654" t="s">
        <v>1338</v>
      </c>
      <c r="B150" s="5654"/>
      <c r="C150" s="5654"/>
      <c r="D150" s="5654"/>
      <c r="E150" s="5654"/>
      <c r="F150" s="5654"/>
      <c r="G150" s="5654"/>
    </row>
    <row r="151" spans="1:7" ht="34.5" customHeight="1">
      <c r="A151" s="5654" t="s">
        <v>972</v>
      </c>
      <c r="B151" s="5654"/>
      <c r="C151" s="5654"/>
      <c r="D151" s="5654"/>
      <c r="E151" s="5654"/>
      <c r="F151" s="5654"/>
      <c r="G151" s="5654"/>
    </row>
    <row r="152" spans="1:7" ht="14.5">
      <c r="A152" s="2048" t="s">
        <v>1339</v>
      </c>
      <c r="B152" s="2048"/>
      <c r="C152" s="2048"/>
      <c r="D152" s="2048"/>
      <c r="E152" s="2048"/>
      <c r="F152" s="2048"/>
      <c r="G152" s="2048"/>
    </row>
    <row r="153" spans="1:7" ht="14.5">
      <c r="A153" s="2048" t="s">
        <v>2377</v>
      </c>
      <c r="B153" s="2048"/>
      <c r="C153" s="2048"/>
      <c r="D153" s="2048"/>
      <c r="E153" s="2048"/>
      <c r="F153" s="2048"/>
      <c r="G153" s="2048"/>
    </row>
    <row r="154" spans="1:7">
      <c r="A154" s="2048"/>
      <c r="B154" s="2048"/>
      <c r="C154" s="2048"/>
      <c r="D154" s="2048"/>
      <c r="E154" s="2048"/>
      <c r="F154" s="2048"/>
      <c r="G154" s="4113" t="str">
        <f>+ToC!$E$96</f>
        <v xml:space="preserve">GENERAL Annual Return </v>
      </c>
    </row>
    <row r="155" spans="1:7">
      <c r="A155" s="2048"/>
      <c r="B155" s="2048"/>
      <c r="C155" s="2048"/>
      <c r="D155" s="2048"/>
      <c r="E155" s="2048"/>
      <c r="F155" s="2048"/>
      <c r="G155" s="2078" t="s">
        <v>1877</v>
      </c>
    </row>
    <row r="156" spans="1:7" hidden="1"/>
    <row r="157" spans="1:7" hidden="1"/>
    <row r="158" spans="1:7" hidden="1"/>
    <row r="159" spans="1:7" hidden="1"/>
    <row r="160" spans="1:7" hidden="1"/>
    <row r="161" hidden="1"/>
    <row r="162" hidden="1"/>
    <row r="163" hidden="1"/>
    <row r="164" hidden="1"/>
    <row r="165" hidden="1"/>
    <row r="166" hidden="1"/>
    <row r="167" hidden="1"/>
  </sheetData>
  <sheetProtection password="C3AA" sheet="1" objects="1" scenarios="1"/>
  <mergeCells count="26">
    <mergeCell ref="A13:A15"/>
    <mergeCell ref="A1:G1"/>
    <mergeCell ref="A9:F9"/>
    <mergeCell ref="A10:F10"/>
    <mergeCell ref="C12:D12"/>
    <mergeCell ref="F12:G12"/>
    <mergeCell ref="A144:G144"/>
    <mergeCell ref="A23:D23"/>
    <mergeCell ref="F23:G23"/>
    <mergeCell ref="A45:D45"/>
    <mergeCell ref="A87:D87"/>
    <mergeCell ref="F87:G87"/>
    <mergeCell ref="A89:D89"/>
    <mergeCell ref="F89:G89"/>
    <mergeCell ref="A116:D116"/>
    <mergeCell ref="F116:G116"/>
    <mergeCell ref="A138:D138"/>
    <mergeCell ref="F138:G138"/>
    <mergeCell ref="A143:G143"/>
    <mergeCell ref="A151:G151"/>
    <mergeCell ref="A145:G145"/>
    <mergeCell ref="A146:G146"/>
    <mergeCell ref="A147:G147"/>
    <mergeCell ref="A148:G148"/>
    <mergeCell ref="A149:G149"/>
    <mergeCell ref="A150:G150"/>
  </mergeCells>
  <hyperlinks>
    <hyperlink ref="A1:G1" location="ToC!A1" display="40.20"/>
  </hyperlinks>
  <pageMargins left="0.7" right="0.25" top="0.5" bottom="0.39" header="0.3" footer="0.3"/>
  <pageSetup paperSize="5" scale="41"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theme="3" tint="0.39997558519241921"/>
  </sheetPr>
  <dimension ref="A1:G81"/>
  <sheetViews>
    <sheetView zoomScaleNormal="100" workbookViewId="0">
      <selection activeCell="A11" sqref="A11:F11"/>
    </sheetView>
  </sheetViews>
  <sheetFormatPr defaultColWidth="0" defaultRowHeight="12.5" zeroHeight="1"/>
  <cols>
    <col min="1" max="1" width="95.69921875" style="2047" customWidth="1"/>
    <col min="2" max="2" width="13.19921875" style="2047" customWidth="1"/>
    <col min="3" max="4" width="19.19921875" style="2047" customWidth="1"/>
    <col min="5" max="5" width="4.19921875" style="2047" customWidth="1"/>
    <col min="6" max="7" width="19.19921875" style="2047" customWidth="1"/>
    <col min="8" max="16384" width="13.19921875" style="2047" hidden="1"/>
  </cols>
  <sheetData>
    <row r="1" spans="1:7" s="3669" customFormat="1" ht="13">
      <c r="A1" s="5649">
        <v>40.21</v>
      </c>
      <c r="B1" s="5374"/>
      <c r="C1" s="5374"/>
      <c r="D1" s="5374"/>
      <c r="E1" s="5374"/>
      <c r="F1" s="5374"/>
      <c r="G1" s="5374"/>
    </row>
    <row r="2" spans="1:7" ht="13">
      <c r="A2" s="2052"/>
      <c r="B2" s="2048"/>
      <c r="C2" s="2048"/>
      <c r="D2" s="2048"/>
      <c r="E2" s="2048"/>
      <c r="F2" s="4898" t="s">
        <v>2216</v>
      </c>
      <c r="G2" s="2048"/>
    </row>
    <row r="3" spans="1:7" ht="15.5">
      <c r="A3" s="1751" t="str">
        <f>+Cover!A14</f>
        <v>Select Name of Insurer/ Financial Holding Company</v>
      </c>
      <c r="B3" s="1751"/>
      <c r="C3" s="397"/>
      <c r="D3" s="1036"/>
      <c r="E3" s="1036"/>
      <c r="F3" s="393"/>
      <c r="G3" s="2048"/>
    </row>
    <row r="4" spans="1:7" ht="15.5">
      <c r="A4" s="1749" t="str">
        <f>+ToC!A3</f>
        <v>Insurer/Financial Holding Company</v>
      </c>
      <c r="B4" s="504"/>
      <c r="C4" s="397"/>
      <c r="D4" s="1036"/>
      <c r="E4" s="1036"/>
      <c r="F4" s="393"/>
      <c r="G4" s="2048"/>
    </row>
    <row r="5" spans="1:7" ht="15.5">
      <c r="A5" s="1749"/>
      <c r="B5" s="504"/>
      <c r="C5" s="397"/>
      <c r="D5" s="1036"/>
      <c r="E5" s="1036"/>
      <c r="F5" s="1461"/>
      <c r="G5" s="2048"/>
    </row>
    <row r="6" spans="1:7" ht="15.5">
      <c r="A6" s="504" t="str">
        <f>+ToC!A5</f>
        <v>General Insurers Annual Return</v>
      </c>
      <c r="B6" s="504"/>
      <c r="C6" s="1750"/>
      <c r="D6" s="1462"/>
      <c r="E6" s="1462"/>
      <c r="F6" s="1036"/>
      <c r="G6" s="2048"/>
    </row>
    <row r="7" spans="1:7" ht="15.5">
      <c r="A7" s="1901" t="str">
        <f>+ToC!A6</f>
        <v>For Year Ended:</v>
      </c>
      <c r="B7" s="504"/>
      <c r="C7" s="397"/>
      <c r="D7" s="2326"/>
      <c r="E7" s="1036"/>
      <c r="F7" s="4132">
        <f>+Cover!A22</f>
        <v>0</v>
      </c>
      <c r="G7" s="2048"/>
    </row>
    <row r="8" spans="1:7">
      <c r="A8" s="2055"/>
      <c r="B8" s="2051"/>
      <c r="C8" s="2051"/>
      <c r="D8" s="2048"/>
      <c r="E8" s="2048"/>
      <c r="F8" s="2048"/>
      <c r="G8" s="2048"/>
    </row>
    <row r="9" spans="1:7" ht="13">
      <c r="A9" s="5650" t="s">
        <v>542</v>
      </c>
      <c r="B9" s="5650"/>
      <c r="C9" s="5650"/>
      <c r="D9" s="5650"/>
      <c r="E9" s="5650"/>
      <c r="F9" s="5650"/>
      <c r="G9" s="2048"/>
    </row>
    <row r="10" spans="1:7" ht="13">
      <c r="A10" s="2056"/>
      <c r="B10" s="2057"/>
      <c r="C10" s="2057"/>
      <c r="D10" s="2057"/>
      <c r="E10" s="2057"/>
      <c r="F10" s="2048"/>
      <c r="G10" s="2048"/>
    </row>
    <row r="11" spans="1:7" ht="13">
      <c r="A11" s="5651" t="s">
        <v>638</v>
      </c>
      <c r="B11" s="5651"/>
      <c r="C11" s="5651"/>
      <c r="D11" s="5651"/>
      <c r="E11" s="5651"/>
      <c r="F11" s="5651"/>
      <c r="G11" s="2048"/>
    </row>
    <row r="12" spans="1:7">
      <c r="A12" s="2048"/>
      <c r="B12" s="2048"/>
      <c r="C12" s="2048"/>
      <c r="D12" s="2048"/>
      <c r="E12" s="2048"/>
      <c r="F12" s="2048"/>
      <c r="G12" s="2048"/>
    </row>
    <row r="13" spans="1:7" ht="27" customHeight="1">
      <c r="A13" s="2048"/>
      <c r="B13" s="2048"/>
      <c r="C13" s="5656" t="s">
        <v>1303</v>
      </c>
      <c r="D13" s="5658"/>
      <c r="E13" s="2048"/>
      <c r="F13" s="5673" t="s">
        <v>1304</v>
      </c>
      <c r="G13" s="5674"/>
    </row>
    <row r="14" spans="1:7" ht="26">
      <c r="A14" s="5666" t="s">
        <v>395</v>
      </c>
      <c r="B14" s="2081" t="s">
        <v>598</v>
      </c>
      <c r="C14" s="2081" t="s">
        <v>701</v>
      </c>
      <c r="D14" s="2122" t="s">
        <v>1305</v>
      </c>
      <c r="E14" s="2123"/>
      <c r="F14" s="2081" t="s">
        <v>701</v>
      </c>
      <c r="G14" s="2122" t="s">
        <v>1306</v>
      </c>
    </row>
    <row r="15" spans="1:7" ht="13">
      <c r="A15" s="5667"/>
      <c r="B15" s="2038" t="s">
        <v>327</v>
      </c>
      <c r="C15" s="2038" t="s">
        <v>336</v>
      </c>
      <c r="D15" s="2124" t="s">
        <v>558</v>
      </c>
      <c r="E15" s="2123"/>
      <c r="F15" s="2038" t="s">
        <v>573</v>
      </c>
      <c r="G15" s="2124" t="s">
        <v>578</v>
      </c>
    </row>
    <row r="16" spans="1:7" ht="13">
      <c r="A16" s="5668"/>
      <c r="B16" s="2081"/>
      <c r="C16" s="2081" t="s">
        <v>349</v>
      </c>
      <c r="D16" s="2122"/>
      <c r="E16" s="2123"/>
      <c r="F16" s="2081" t="s">
        <v>349</v>
      </c>
      <c r="G16" s="2122"/>
    </row>
    <row r="17" spans="1:7" ht="13">
      <c r="A17" s="2039" t="s">
        <v>639</v>
      </c>
      <c r="B17" s="2125"/>
      <c r="C17" s="2109"/>
      <c r="D17" s="2126"/>
      <c r="E17" s="2123"/>
      <c r="F17" s="2109"/>
      <c r="G17" s="2127"/>
    </row>
    <row r="18" spans="1:7">
      <c r="A18" s="2042" t="s">
        <v>640</v>
      </c>
      <c r="B18" s="2128">
        <v>0.2</v>
      </c>
      <c r="C18" s="2129"/>
      <c r="D18" s="2130">
        <f>+C18*B18</f>
        <v>0</v>
      </c>
      <c r="E18" s="2123"/>
      <c r="F18" s="2131">
        <v>0</v>
      </c>
      <c r="G18" s="2091">
        <f>+F18*B18</f>
        <v>0</v>
      </c>
    </row>
    <row r="19" spans="1:7" ht="14.5">
      <c r="A19" s="2042" t="s">
        <v>1340</v>
      </c>
      <c r="B19" s="2128">
        <v>0.15</v>
      </c>
      <c r="C19" s="2043">
        <f>+'40.52'!E166</f>
        <v>0</v>
      </c>
      <c r="D19" s="2130">
        <f>+C19*B19</f>
        <v>0</v>
      </c>
      <c r="E19" s="2123"/>
      <c r="F19" s="2043">
        <f>+'40.52'!H166</f>
        <v>0</v>
      </c>
      <c r="G19" s="2091">
        <f>+F19*B19</f>
        <v>0</v>
      </c>
    </row>
    <row r="20" spans="1:7">
      <c r="A20" s="2042" t="s">
        <v>641</v>
      </c>
      <c r="B20" s="2128">
        <v>0.25</v>
      </c>
      <c r="C20" s="2129"/>
      <c r="D20" s="2130">
        <f>+C20*B20</f>
        <v>0</v>
      </c>
      <c r="E20" s="2123"/>
      <c r="F20" s="2131">
        <v>0</v>
      </c>
      <c r="G20" s="2091">
        <f>+F20*B20</f>
        <v>0</v>
      </c>
    </row>
    <row r="21" spans="1:7">
      <c r="A21" s="2042" t="s">
        <v>642</v>
      </c>
      <c r="B21" s="2128">
        <v>0.1</v>
      </c>
      <c r="C21" s="2129"/>
      <c r="D21" s="2130">
        <f>+C21*B21</f>
        <v>0</v>
      </c>
      <c r="E21" s="2123"/>
      <c r="F21" s="2131">
        <v>0</v>
      </c>
      <c r="G21" s="2091">
        <f>+F21*B21</f>
        <v>0</v>
      </c>
    </row>
    <row r="22" spans="1:7">
      <c r="A22" s="2042" t="s">
        <v>643</v>
      </c>
      <c r="B22" s="2128">
        <v>0.12</v>
      </c>
      <c r="C22" s="2129"/>
      <c r="D22" s="2130">
        <f>+C22*B22</f>
        <v>0</v>
      </c>
      <c r="E22" s="2132"/>
      <c r="F22" s="2131">
        <v>0</v>
      </c>
      <c r="G22" s="2091">
        <f>+F22*B22</f>
        <v>0</v>
      </c>
    </row>
    <row r="23" spans="1:7" ht="13">
      <c r="A23" s="2039" t="s">
        <v>644</v>
      </c>
      <c r="B23" s="2128"/>
      <c r="C23" s="2133">
        <f>SUM(C18:C22)</f>
        <v>0</v>
      </c>
      <c r="D23" s="2133">
        <f>SUM(D18:D22)</f>
        <v>0</v>
      </c>
      <c r="E23" s="2123"/>
      <c r="F23" s="2046">
        <f>SUM(F18:F22)</f>
        <v>0</v>
      </c>
      <c r="G23" s="2133">
        <f>SUM(G18:G22)</f>
        <v>0</v>
      </c>
    </row>
    <row r="24" spans="1:7" ht="13">
      <c r="A24" s="2039"/>
      <c r="B24" s="2128"/>
      <c r="C24" s="2109"/>
      <c r="D24" s="2134"/>
      <c r="E24" s="2123"/>
      <c r="F24" s="2045"/>
      <c r="G24" s="2088"/>
    </row>
    <row r="25" spans="1:7" ht="13">
      <c r="A25" s="2039" t="s">
        <v>645</v>
      </c>
      <c r="B25" s="2040"/>
      <c r="C25" s="2109"/>
      <c r="D25" s="2134"/>
      <c r="E25" s="2123"/>
      <c r="F25" s="2045"/>
      <c r="G25" s="2109"/>
    </row>
    <row r="26" spans="1:7">
      <c r="A26" s="2042" t="s">
        <v>646</v>
      </c>
      <c r="B26" s="2128">
        <v>0.1</v>
      </c>
      <c r="C26" s="2135"/>
      <c r="D26" s="2130">
        <f>+C26*B26</f>
        <v>0</v>
      </c>
      <c r="E26" s="2123"/>
      <c r="F26" s="2136">
        <v>0</v>
      </c>
      <c r="G26" s="2091">
        <f>+F26*B26</f>
        <v>0</v>
      </c>
    </row>
    <row r="27" spans="1:7">
      <c r="A27" s="2042" t="s">
        <v>647</v>
      </c>
      <c r="B27" s="2128">
        <v>0.05</v>
      </c>
      <c r="C27" s="2135"/>
      <c r="D27" s="2130">
        <f>+C27*B27</f>
        <v>0</v>
      </c>
      <c r="E27" s="2123"/>
      <c r="F27" s="2136">
        <v>0</v>
      </c>
      <c r="G27" s="2091">
        <f>+F27*B27</f>
        <v>0</v>
      </c>
    </row>
    <row r="28" spans="1:7">
      <c r="A28" s="2042" t="s">
        <v>648</v>
      </c>
      <c r="B28" s="2128">
        <v>0.35</v>
      </c>
      <c r="C28" s="2135"/>
      <c r="D28" s="2130">
        <f>+C28*B28</f>
        <v>0</v>
      </c>
      <c r="E28" s="2123"/>
      <c r="F28" s="2136">
        <v>0</v>
      </c>
      <c r="G28" s="2091">
        <f>+F28*B28</f>
        <v>0</v>
      </c>
    </row>
    <row r="29" spans="1:7">
      <c r="A29" s="2042" t="s">
        <v>249</v>
      </c>
      <c r="B29" s="2128">
        <v>0.15</v>
      </c>
      <c r="C29" s="2135"/>
      <c r="D29" s="2130">
        <f>+C29*B29</f>
        <v>0</v>
      </c>
      <c r="E29" s="2132"/>
      <c r="F29" s="2136">
        <v>0</v>
      </c>
      <c r="G29" s="2091">
        <f>+F29*B29</f>
        <v>0</v>
      </c>
    </row>
    <row r="30" spans="1:7" ht="13">
      <c r="A30" s="2039" t="s">
        <v>649</v>
      </c>
      <c r="B30" s="2128"/>
      <c r="C30" s="2133">
        <f>SUM(C26:C29)</f>
        <v>0</v>
      </c>
      <c r="D30" s="2133">
        <f>SUM(D26:D29)</f>
        <v>0</v>
      </c>
      <c r="E30" s="2123"/>
      <c r="F30" s="2046">
        <f>SUM(F26:F29)</f>
        <v>0</v>
      </c>
      <c r="G30" s="2133">
        <f>SUM(G26:G29)</f>
        <v>0</v>
      </c>
    </row>
    <row r="31" spans="1:7">
      <c r="A31" s="2041"/>
      <c r="B31" s="2128"/>
      <c r="C31" s="2109"/>
      <c r="D31" s="2134"/>
      <c r="E31" s="2123"/>
      <c r="F31" s="2045"/>
      <c r="G31" s="2088"/>
    </row>
    <row r="32" spans="1:7" ht="13">
      <c r="A32" s="2039" t="s">
        <v>1341</v>
      </c>
      <c r="B32" s="2125"/>
      <c r="C32" s="2109"/>
      <c r="D32" s="2134"/>
      <c r="E32" s="2123"/>
      <c r="F32" s="2045"/>
      <c r="G32" s="2109"/>
    </row>
    <row r="33" spans="1:7" ht="14.5">
      <c r="A33" s="2042" t="s">
        <v>1342</v>
      </c>
      <c r="B33" s="2128">
        <v>0.2</v>
      </c>
      <c r="C33" s="2135"/>
      <c r="D33" s="2130">
        <f>+C33*B33</f>
        <v>0</v>
      </c>
      <c r="E33" s="2123"/>
      <c r="F33" s="2136"/>
      <c r="G33" s="2091">
        <f>+F33*B33</f>
        <v>0</v>
      </c>
    </row>
    <row r="34" spans="1:7">
      <c r="A34" s="2042" t="s">
        <v>1343</v>
      </c>
      <c r="B34" s="2128">
        <v>0.12</v>
      </c>
      <c r="C34" s="2135"/>
      <c r="D34" s="2130">
        <f>+C34*B34</f>
        <v>0</v>
      </c>
      <c r="E34" s="2123"/>
      <c r="F34" s="2136"/>
      <c r="G34" s="2091">
        <f>+F34*B34</f>
        <v>0</v>
      </c>
    </row>
    <row r="35" spans="1:7" ht="13">
      <c r="A35" s="2039" t="s">
        <v>650</v>
      </c>
      <c r="B35" s="2125"/>
      <c r="C35" s="2133">
        <f>SUM(C33:C34)</f>
        <v>0</v>
      </c>
      <c r="D35" s="2133">
        <f>SUM(D33:D34)</f>
        <v>0</v>
      </c>
      <c r="E35" s="2123"/>
      <c r="F35" s="2046">
        <f>SUM(F33:F34)</f>
        <v>0</v>
      </c>
      <c r="G35" s="2133">
        <f>SUM(G33:G34)</f>
        <v>0</v>
      </c>
    </row>
    <row r="36" spans="1:7" ht="13">
      <c r="A36" s="2039"/>
      <c r="B36" s="2125"/>
      <c r="C36" s="2109"/>
      <c r="D36" s="2134"/>
      <c r="E36" s="2123"/>
      <c r="F36" s="2045"/>
      <c r="G36" s="2109"/>
    </row>
    <row r="37" spans="1:7" ht="26">
      <c r="A37" s="2116" t="s">
        <v>1344</v>
      </c>
      <c r="B37" s="2125"/>
      <c r="C37" s="2109"/>
      <c r="D37" s="2134"/>
      <c r="E37" s="2123"/>
      <c r="F37" s="2045"/>
      <c r="G37" s="2109"/>
    </row>
    <row r="38" spans="1:7" ht="14.5">
      <c r="A38" s="2042" t="s">
        <v>961</v>
      </c>
      <c r="B38" s="2125"/>
      <c r="C38" s="2125"/>
      <c r="D38" s="2125"/>
      <c r="E38" s="2125"/>
      <c r="F38" s="2045"/>
      <c r="G38" s="2125"/>
    </row>
    <row r="39" spans="1:7">
      <c r="A39" s="2073"/>
      <c r="B39" s="2137"/>
      <c r="C39" s="2135"/>
      <c r="D39" s="2130">
        <f>B39*C39</f>
        <v>0</v>
      </c>
      <c r="E39" s="2132"/>
      <c r="F39" s="2136"/>
      <c r="G39" s="2130">
        <f>B39*F39</f>
        <v>0</v>
      </c>
    </row>
    <row r="40" spans="1:7">
      <c r="A40" s="2830"/>
      <c r="B40" s="2831"/>
      <c r="C40" s="2832"/>
      <c r="D40" s="2130">
        <f t="shared" ref="D40:D44" si="0">B40*C40</f>
        <v>0</v>
      </c>
      <c r="E40" s="2132"/>
      <c r="F40" s="2833"/>
      <c r="G40" s="2130">
        <f t="shared" ref="G40:G44" si="1">B40*F40</f>
        <v>0</v>
      </c>
    </row>
    <row r="41" spans="1:7">
      <c r="A41" s="2830"/>
      <c r="B41" s="2831"/>
      <c r="C41" s="2832"/>
      <c r="D41" s="2130">
        <f t="shared" si="0"/>
        <v>0</v>
      </c>
      <c r="E41" s="2132"/>
      <c r="F41" s="2833"/>
      <c r="G41" s="2130">
        <f t="shared" si="1"/>
        <v>0</v>
      </c>
    </row>
    <row r="42" spans="1:7">
      <c r="A42" s="2830"/>
      <c r="B42" s="2831"/>
      <c r="C42" s="2832"/>
      <c r="D42" s="2130">
        <f t="shared" si="0"/>
        <v>0</v>
      </c>
      <c r="E42" s="2132"/>
      <c r="F42" s="2833"/>
      <c r="G42" s="2130">
        <f t="shared" si="1"/>
        <v>0</v>
      </c>
    </row>
    <row r="43" spans="1:7">
      <c r="A43" s="2830"/>
      <c r="B43" s="2831"/>
      <c r="C43" s="2832"/>
      <c r="D43" s="2130">
        <f t="shared" si="0"/>
        <v>0</v>
      </c>
      <c r="E43" s="2132"/>
      <c r="F43" s="2833"/>
      <c r="G43" s="2130">
        <f t="shared" si="1"/>
        <v>0</v>
      </c>
    </row>
    <row r="44" spans="1:7">
      <c r="A44" s="2830"/>
      <c r="B44" s="2831"/>
      <c r="C44" s="2832"/>
      <c r="D44" s="2130">
        <f t="shared" si="0"/>
        <v>0</v>
      </c>
      <c r="E44" s="2132"/>
      <c r="F44" s="2833"/>
      <c r="G44" s="2130">
        <f t="shared" si="1"/>
        <v>0</v>
      </c>
    </row>
    <row r="45" spans="1:7">
      <c r="A45" s="2073"/>
      <c r="B45" s="2137"/>
      <c r="C45" s="2135"/>
      <c r="D45" s="2130">
        <f>B45*C45</f>
        <v>0</v>
      </c>
      <c r="E45" s="2132"/>
      <c r="F45" s="2136"/>
      <c r="G45" s="2130">
        <f>B45*F45</f>
        <v>0</v>
      </c>
    </row>
    <row r="46" spans="1:7">
      <c r="A46" s="2138"/>
      <c r="B46" s="2137"/>
      <c r="C46" s="2135"/>
      <c r="D46" s="2130">
        <f>B46*C46</f>
        <v>0</v>
      </c>
      <c r="E46" s="2132"/>
      <c r="F46" s="2136"/>
      <c r="G46" s="2130">
        <f>B46*F46</f>
        <v>0</v>
      </c>
    </row>
    <row r="47" spans="1:7">
      <c r="A47" s="2138"/>
      <c r="B47" s="2137"/>
      <c r="C47" s="2135"/>
      <c r="D47" s="2130">
        <f>B47*C47</f>
        <v>0</v>
      </c>
      <c r="E47" s="2132"/>
      <c r="F47" s="2136"/>
      <c r="G47" s="2130">
        <f>B47*F47</f>
        <v>0</v>
      </c>
    </row>
    <row r="48" spans="1:7">
      <c r="A48" s="2138"/>
      <c r="B48" s="2137"/>
      <c r="C48" s="2135"/>
      <c r="D48" s="2130">
        <f>B48*C48</f>
        <v>0</v>
      </c>
      <c r="E48" s="2123"/>
      <c r="F48" s="2136"/>
      <c r="G48" s="2130">
        <f>B48*F48</f>
        <v>0</v>
      </c>
    </row>
    <row r="49" spans="1:7" ht="13">
      <c r="A49" s="2039" t="s">
        <v>651</v>
      </c>
      <c r="B49" s="2125"/>
      <c r="C49" s="2133">
        <f>SUM(C39:C48)</f>
        <v>0</v>
      </c>
      <c r="D49" s="2133">
        <f>SUM(D39:D48)</f>
        <v>0</v>
      </c>
      <c r="E49" s="2123"/>
      <c r="F49" s="2133">
        <f>SUM(F39:F48)</f>
        <v>0</v>
      </c>
      <c r="G49" s="2133">
        <f>SUM(G39:G48)</f>
        <v>0</v>
      </c>
    </row>
    <row r="50" spans="1:7" ht="13">
      <c r="A50" s="5656"/>
      <c r="B50" s="5657"/>
      <c r="C50" s="5657"/>
      <c r="D50" s="5658"/>
      <c r="E50" s="2123"/>
      <c r="F50" s="5675"/>
      <c r="G50" s="5676"/>
    </row>
    <row r="51" spans="1:7" ht="13">
      <c r="A51" s="2039" t="s">
        <v>250</v>
      </c>
      <c r="B51" s="2125"/>
      <c r="C51" s="2077">
        <f>C49+C35+C30+C23</f>
        <v>0</v>
      </c>
      <c r="D51" s="2139">
        <f>D49+D35+D30+D23</f>
        <v>0</v>
      </c>
      <c r="E51" s="2123"/>
      <c r="F51" s="2077">
        <f>F49+F35+F30+F23</f>
        <v>0</v>
      </c>
      <c r="G51" s="2077">
        <f>G49+G35+G30+G23</f>
        <v>0</v>
      </c>
    </row>
    <row r="52" spans="1:7" ht="13">
      <c r="A52" s="2118" t="s">
        <v>652</v>
      </c>
      <c r="B52" s="2041"/>
      <c r="C52" s="2041"/>
      <c r="D52" s="2041"/>
      <c r="E52" s="2123"/>
      <c r="F52" s="2041"/>
      <c r="G52" s="2139">
        <f>+D51-G51</f>
        <v>0</v>
      </c>
    </row>
    <row r="53" spans="1:7">
      <c r="A53" s="2048"/>
      <c r="B53" s="2048"/>
      <c r="C53" s="2048"/>
      <c r="D53" s="2048"/>
      <c r="E53" s="2048"/>
      <c r="F53" s="2048"/>
      <c r="G53" s="2048"/>
    </row>
    <row r="54" spans="1:7">
      <c r="A54" s="2048" t="s">
        <v>10</v>
      </c>
      <c r="B54" s="2048"/>
      <c r="C54" s="2048"/>
      <c r="D54" s="2048"/>
      <c r="E54" s="2048"/>
      <c r="F54" s="2048"/>
      <c r="G54" s="2048"/>
    </row>
    <row r="55" spans="1:7" ht="33" customHeight="1">
      <c r="A55" s="5654" t="s">
        <v>2378</v>
      </c>
      <c r="B55" s="5654"/>
      <c r="C55" s="5654"/>
      <c r="D55" s="5654"/>
      <c r="E55" s="5654"/>
      <c r="F55" s="5654"/>
      <c r="G55" s="2048"/>
    </row>
    <row r="56" spans="1:7" ht="14.5">
      <c r="A56" s="2048" t="s">
        <v>962</v>
      </c>
      <c r="B56" s="2048"/>
      <c r="C56" s="2048"/>
      <c r="D56" s="2048"/>
      <c r="E56" s="2048"/>
      <c r="F56" s="2048"/>
      <c r="G56" s="2048"/>
    </row>
    <row r="57" spans="1:7" ht="14.5">
      <c r="A57" s="2048" t="s">
        <v>1345</v>
      </c>
      <c r="B57" s="2048"/>
      <c r="C57" s="2048"/>
      <c r="D57" s="2048"/>
      <c r="E57" s="2048"/>
      <c r="F57" s="2048"/>
      <c r="G57" s="2048"/>
    </row>
    <row r="58" spans="1:7">
      <c r="A58" s="2048"/>
      <c r="B58" s="2048"/>
      <c r="C58" s="2048"/>
      <c r="D58" s="2048"/>
      <c r="E58" s="2048"/>
      <c r="F58" s="2048"/>
      <c r="G58" s="4113" t="str">
        <f>+ToC!$E$96</f>
        <v xml:space="preserve">GENERAL Annual Return </v>
      </c>
    </row>
    <row r="59" spans="1:7">
      <c r="A59" s="2048"/>
      <c r="B59" s="2048"/>
      <c r="C59" s="2048"/>
      <c r="D59" s="2048"/>
      <c r="E59" s="2048"/>
      <c r="F59" s="2048"/>
      <c r="G59" s="2078" t="s">
        <v>1878</v>
      </c>
    </row>
    <row r="60" spans="1:7" hidden="1"/>
    <row r="61" spans="1:7" hidden="1"/>
    <row r="62" spans="1:7" hidden="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sheetData>
  <sheetProtection password="C3AA" sheet="1" objects="1" scenarios="1"/>
  <mergeCells count="9">
    <mergeCell ref="A50:D50"/>
    <mergeCell ref="F50:G50"/>
    <mergeCell ref="A55:F55"/>
    <mergeCell ref="A1:G1"/>
    <mergeCell ref="A11:F11"/>
    <mergeCell ref="C13:D13"/>
    <mergeCell ref="F13:G13"/>
    <mergeCell ref="A14:A16"/>
    <mergeCell ref="A9:F9"/>
  </mergeCells>
  <hyperlinks>
    <hyperlink ref="A1:G1" location="ToC!A1" display="ToC!A1"/>
  </hyperlinks>
  <pageMargins left="0.7" right="0.7" top="0.75" bottom="0.75" header="0.3" footer="0.3"/>
  <pageSetup paperSize="5" scale="53"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theme="3" tint="0.39997558519241921"/>
  </sheetPr>
  <dimension ref="A1:F29"/>
  <sheetViews>
    <sheetView zoomScaleNormal="100" workbookViewId="0">
      <selection activeCell="A27" sqref="A27"/>
    </sheetView>
  </sheetViews>
  <sheetFormatPr defaultColWidth="0" defaultRowHeight="0" customHeight="1" zeroHeight="1"/>
  <cols>
    <col min="1" max="1" width="110.69921875" style="2047" customWidth="1"/>
    <col min="2" max="2" width="14" style="2047" customWidth="1"/>
    <col min="3" max="3" width="24.69921875" style="2047" customWidth="1"/>
    <col min="4" max="4" width="21" style="2047" customWidth="1"/>
    <col min="5" max="5" width="0" style="2047" hidden="1" customWidth="1"/>
    <col min="6" max="16384" width="13.19921875" style="2047" hidden="1"/>
  </cols>
  <sheetData>
    <row r="1" spans="1:6" ht="13">
      <c r="A1" s="5248">
        <v>40.22</v>
      </c>
      <c r="B1" s="5249"/>
      <c r="C1" s="5249"/>
      <c r="D1" s="5249"/>
    </row>
    <row r="2" spans="1:6" ht="13">
      <c r="A2" s="2048"/>
      <c r="B2" s="2048"/>
      <c r="C2" s="2048"/>
      <c r="D2" s="4899" t="s">
        <v>2216</v>
      </c>
    </row>
    <row r="3" spans="1:6" ht="15.5">
      <c r="A3" s="1751" t="str">
        <f>+Cover!A14</f>
        <v>Select Name of Insurer/ Financial Holding Company</v>
      </c>
      <c r="B3" s="1751"/>
      <c r="C3" s="397"/>
      <c r="D3" s="2049"/>
      <c r="E3" s="1036"/>
      <c r="F3" s="393"/>
    </row>
    <row r="4" spans="1:6" ht="15.5">
      <c r="A4" s="1749" t="str">
        <f>+ToC!A3</f>
        <v>Insurer/Financial Holding Company</v>
      </c>
      <c r="B4" s="504"/>
      <c r="C4" s="397"/>
      <c r="D4" s="1036"/>
      <c r="E4" s="1036"/>
      <c r="F4" s="393"/>
    </row>
    <row r="5" spans="1:6" ht="15.5">
      <c r="A5" s="1749"/>
      <c r="B5" s="504"/>
      <c r="C5" s="397"/>
      <c r="D5" s="1036"/>
      <c r="E5" s="1036"/>
      <c r="F5" s="1461"/>
    </row>
    <row r="6" spans="1:6" ht="15.5">
      <c r="A6" s="504" t="str">
        <f>+ToC!A5</f>
        <v>General Insurers Annual Return</v>
      </c>
      <c r="B6" s="504"/>
      <c r="C6" s="1750"/>
      <c r="D6" s="1462"/>
      <c r="E6" s="1462"/>
      <c r="F6" s="1036"/>
    </row>
    <row r="7" spans="1:6" ht="15.5">
      <c r="A7" s="1901" t="str">
        <f>+ToC!A6</f>
        <v>For Year Ended:</v>
      </c>
      <c r="B7" s="504"/>
      <c r="C7" s="397"/>
      <c r="D7" s="4132">
        <f>+Cover!A22</f>
        <v>0</v>
      </c>
      <c r="E7" s="1036"/>
      <c r="F7" s="1463">
        <f>+Cover!B22</f>
        <v>0</v>
      </c>
    </row>
    <row r="8" spans="1:6" ht="12.5">
      <c r="A8" s="2055"/>
      <c r="B8" s="2051"/>
      <c r="C8" s="2051"/>
      <c r="D8" s="2048"/>
    </row>
    <row r="9" spans="1:6" ht="13">
      <c r="A9" s="5650" t="s">
        <v>542</v>
      </c>
      <c r="B9" s="5669"/>
      <c r="C9" s="5669"/>
      <c r="D9" s="5669"/>
    </row>
    <row r="10" spans="1:6" ht="13">
      <c r="A10" s="2056"/>
      <c r="B10" s="2057"/>
      <c r="C10" s="2057"/>
      <c r="D10" s="2057"/>
    </row>
    <row r="11" spans="1:6" ht="13">
      <c r="A11" s="5651" t="s">
        <v>653</v>
      </c>
      <c r="B11" s="5651"/>
      <c r="C11" s="5651"/>
      <c r="D11" s="2048"/>
    </row>
    <row r="12" spans="1:6" ht="12.5">
      <c r="A12" s="2048"/>
      <c r="B12" s="2048"/>
      <c r="C12" s="2048"/>
      <c r="D12" s="2048"/>
    </row>
    <row r="13" spans="1:6" ht="39">
      <c r="A13" s="5666" t="s">
        <v>654</v>
      </c>
      <c r="B13" s="2081" t="s">
        <v>598</v>
      </c>
      <c r="C13" s="2081" t="s">
        <v>701</v>
      </c>
      <c r="D13" s="2122" t="s">
        <v>1346</v>
      </c>
    </row>
    <row r="14" spans="1:6" ht="13">
      <c r="A14" s="5668"/>
      <c r="B14" s="2038" t="s">
        <v>327</v>
      </c>
      <c r="C14" s="2038" t="s">
        <v>336</v>
      </c>
      <c r="D14" s="2124" t="s">
        <v>558</v>
      </c>
    </row>
    <row r="15" spans="1:6" ht="13">
      <c r="A15" s="2044"/>
      <c r="B15" s="2124"/>
      <c r="C15" s="2140" t="s">
        <v>349</v>
      </c>
      <c r="D15" s="2141" t="s">
        <v>1347</v>
      </c>
    </row>
    <row r="16" spans="1:6" ht="14.5">
      <c r="A16" s="2042" t="s">
        <v>1348</v>
      </c>
      <c r="B16" s="2142"/>
      <c r="C16" s="2087"/>
      <c r="D16" s="2143"/>
    </row>
    <row r="17" spans="1:4" ht="12.5">
      <c r="A17" s="2144"/>
      <c r="B17" s="2145"/>
      <c r="C17" s="2146"/>
      <c r="D17" s="2147">
        <f t="shared" ref="D17:D22" si="0">+B17*C17</f>
        <v>0</v>
      </c>
    </row>
    <row r="18" spans="1:4" ht="12.5">
      <c r="A18" s="2144"/>
      <c r="B18" s="2145"/>
      <c r="C18" s="2146"/>
      <c r="D18" s="2147">
        <f t="shared" si="0"/>
        <v>0</v>
      </c>
    </row>
    <row r="19" spans="1:4" ht="12.5">
      <c r="A19" s="2144"/>
      <c r="B19" s="2145"/>
      <c r="C19" s="2146"/>
      <c r="D19" s="2147">
        <f t="shared" si="0"/>
        <v>0</v>
      </c>
    </row>
    <row r="20" spans="1:4" ht="12.5">
      <c r="A20" s="2144"/>
      <c r="B20" s="2145"/>
      <c r="C20" s="2146"/>
      <c r="D20" s="2147">
        <f t="shared" si="0"/>
        <v>0</v>
      </c>
    </row>
    <row r="21" spans="1:4" ht="12.5">
      <c r="A21" s="2144"/>
      <c r="B21" s="2145"/>
      <c r="C21" s="2146"/>
      <c r="D21" s="2147">
        <f t="shared" si="0"/>
        <v>0</v>
      </c>
    </row>
    <row r="22" spans="1:4" ht="12.5">
      <c r="A22" s="2148"/>
      <c r="B22" s="2149"/>
      <c r="C22" s="2146"/>
      <c r="D22" s="2147">
        <f t="shared" si="0"/>
        <v>0</v>
      </c>
    </row>
    <row r="23" spans="1:4" ht="13">
      <c r="A23" s="2039" t="s">
        <v>655</v>
      </c>
      <c r="B23" s="2150"/>
      <c r="C23" s="2151">
        <f>SUM(C17:C22)</f>
        <v>0</v>
      </c>
      <c r="D23" s="2152">
        <f>SUM(D17:D22)</f>
        <v>0</v>
      </c>
    </row>
    <row r="24" spans="1:4" ht="12.5">
      <c r="A24" s="2048"/>
      <c r="B24" s="2048"/>
      <c r="C24" s="2048"/>
      <c r="D24" s="2048"/>
    </row>
    <row r="25" spans="1:4" ht="12.5">
      <c r="A25" s="2048" t="s">
        <v>121</v>
      </c>
      <c r="B25" s="2048"/>
      <c r="C25" s="2048"/>
      <c r="D25" s="2048"/>
    </row>
    <row r="26" spans="1:4" ht="14.5">
      <c r="A26" s="2048" t="s">
        <v>2379</v>
      </c>
      <c r="B26" s="2048"/>
      <c r="C26" s="2048"/>
      <c r="D26" s="2048"/>
    </row>
    <row r="27" spans="1:4" ht="12.5">
      <c r="A27" s="2048"/>
      <c r="B27" s="2048"/>
      <c r="C27" s="2048"/>
      <c r="D27" s="2048"/>
    </row>
    <row r="28" spans="1:4" ht="12.5">
      <c r="A28" s="2048"/>
      <c r="B28" s="2048"/>
      <c r="C28" s="2048"/>
      <c r="D28" s="4113" t="str">
        <f>+ToC!$E$96</f>
        <v xml:space="preserve">GENERAL Annual Return </v>
      </c>
    </row>
    <row r="29" spans="1:4" ht="12.5">
      <c r="A29" s="2048"/>
      <c r="B29" s="2048"/>
      <c r="C29" s="2048"/>
      <c r="D29" s="2078" t="s">
        <v>1879</v>
      </c>
    </row>
  </sheetData>
  <sheetProtection password="C3AA" sheet="1" objects="1" scenarios="1"/>
  <mergeCells count="4">
    <mergeCell ref="A1:D1"/>
    <mergeCell ref="A9:D9"/>
    <mergeCell ref="A11:C11"/>
    <mergeCell ref="A13:A14"/>
  </mergeCells>
  <hyperlinks>
    <hyperlink ref="A1:D1" location="ToC!A1" display="ToC!A1"/>
  </hyperlinks>
  <pageMargins left="0.7" right="0.7" top="0.75" bottom="0.75" header="0.3" footer="0.3"/>
  <pageSetup paperSize="5" scale="5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sheetPr>
  <dimension ref="A1:J56"/>
  <sheetViews>
    <sheetView zoomScaleNormal="100" workbookViewId="0">
      <selection activeCell="A18" sqref="A18:B19"/>
    </sheetView>
  </sheetViews>
  <sheetFormatPr defaultColWidth="0" defaultRowHeight="13" zeroHeight="1"/>
  <cols>
    <col min="1" max="1" width="5.796875" customWidth="1"/>
    <col min="2" max="2" width="49.796875" customWidth="1"/>
    <col min="3" max="3" width="18.296875" customWidth="1"/>
    <col min="4" max="4" width="40.296875" customWidth="1"/>
    <col min="5" max="5" width="14.69921875" style="14" customWidth="1"/>
    <col min="6" max="6" width="20.796875" customWidth="1"/>
    <col min="7" max="10" width="0" hidden="1" customWidth="1"/>
    <col min="11" max="16384" width="9.296875" hidden="1"/>
  </cols>
  <sheetData>
    <row r="1" spans="1:10">
      <c r="A1" s="5249">
        <v>10.02</v>
      </c>
      <c r="B1" s="5249"/>
      <c r="C1" s="5249"/>
      <c r="D1" s="5249"/>
      <c r="E1" s="5249"/>
      <c r="F1" s="5249"/>
    </row>
    <row r="2" spans="1:10" ht="14">
      <c r="A2" s="114"/>
      <c r="B2" s="114"/>
      <c r="C2" s="114"/>
      <c r="D2" s="183" t="s">
        <v>1925</v>
      </c>
      <c r="E2" s="94"/>
      <c r="F2" s="89"/>
    </row>
    <row r="3" spans="1:10" ht="14">
      <c r="A3" s="1668" t="str">
        <f>+Cover!A14</f>
        <v>Select Name of Insurer/ Financial Holding Company</v>
      </c>
      <c r="B3" s="105"/>
      <c r="C3" s="105"/>
      <c r="D3" s="94"/>
      <c r="E3" s="94"/>
      <c r="F3" s="80"/>
    </row>
    <row r="4" spans="1:10" ht="14">
      <c r="A4" s="5246" t="str">
        <f>+ToC!A3</f>
        <v>Insurer/Financial Holding Company</v>
      </c>
      <c r="B4" s="5246"/>
      <c r="C4" s="5246"/>
      <c r="D4" s="114"/>
      <c r="E4" s="999"/>
      <c r="F4" s="80"/>
    </row>
    <row r="5" spans="1:10" ht="14">
      <c r="A5" s="80"/>
      <c r="B5" s="80"/>
      <c r="C5" s="80"/>
      <c r="D5" s="94"/>
      <c r="E5" s="94"/>
      <c r="F5" s="80"/>
    </row>
    <row r="6" spans="1:10" ht="14">
      <c r="A6" s="101" t="str">
        <f>+ToC!A5</f>
        <v>General Insurers Annual Return</v>
      </c>
      <c r="B6" s="80"/>
      <c r="C6" s="80"/>
      <c r="D6" s="94"/>
      <c r="E6" s="94"/>
      <c r="F6" s="80"/>
    </row>
    <row r="7" spans="1:10" ht="14">
      <c r="A7" s="81" t="str">
        <f>+ToC!A6</f>
        <v>For Year Ended:</v>
      </c>
      <c r="B7" s="135"/>
      <c r="C7" s="102">
        <f>+Cover!A22</f>
        <v>0</v>
      </c>
      <c r="D7" s="80"/>
      <c r="E7" s="80"/>
      <c r="F7" s="80"/>
    </row>
    <row r="8" spans="1:10" s="14" customFormat="1" ht="14">
      <c r="A8" s="81"/>
      <c r="B8" s="135"/>
      <c r="C8" s="94"/>
      <c r="D8" s="94"/>
      <c r="E8" s="94"/>
      <c r="F8" s="80"/>
    </row>
    <row r="9" spans="1:10" s="14" customFormat="1" ht="14">
      <c r="A9" s="4890"/>
      <c r="B9" s="135"/>
      <c r="C9" s="94"/>
      <c r="D9" s="94"/>
      <c r="E9" s="94"/>
      <c r="F9" s="80"/>
    </row>
    <row r="10" spans="1:10" s="14" customFormat="1" ht="14">
      <c r="A10" s="5257" t="s">
        <v>2166</v>
      </c>
      <c r="B10" s="5258"/>
      <c r="C10" s="5258"/>
      <c r="D10" s="5258"/>
      <c r="E10" s="5258"/>
      <c r="F10" s="5258"/>
      <c r="G10" s="5258"/>
      <c r="H10" s="5258"/>
    </row>
    <row r="11" spans="1:10" ht="14">
      <c r="A11" s="5242" t="s">
        <v>2170</v>
      </c>
      <c r="B11" s="5242"/>
      <c r="C11" s="5242"/>
      <c r="D11" s="5242"/>
      <c r="E11" s="5242"/>
      <c r="F11" s="5242"/>
    </row>
    <row r="12" spans="1:10" ht="14">
      <c r="A12" s="94"/>
      <c r="B12" s="94"/>
      <c r="C12" s="94"/>
      <c r="D12" s="94"/>
      <c r="E12" s="94"/>
      <c r="F12" s="80"/>
    </row>
    <row r="13" spans="1:10" ht="14">
      <c r="A13" s="94"/>
      <c r="B13" s="94"/>
      <c r="C13" s="94"/>
      <c r="D13" s="94"/>
      <c r="E13" s="94"/>
      <c r="F13" s="80"/>
    </row>
    <row r="14" spans="1:10">
      <c r="A14" s="80" t="s">
        <v>58</v>
      </c>
      <c r="B14" s="2900" t="s">
        <v>1187</v>
      </c>
      <c r="C14" s="118" t="s">
        <v>59</v>
      </c>
      <c r="D14" s="5284" t="str">
        <f>+A3</f>
        <v>Select Name of Insurer/ Financial Holding Company</v>
      </c>
      <c r="E14" s="5284"/>
      <c r="F14" s="5285"/>
    </row>
    <row r="15" spans="1:10" ht="14">
      <c r="A15" s="94"/>
      <c r="B15" s="174"/>
      <c r="C15" s="175"/>
      <c r="D15" s="105"/>
      <c r="E15" s="105"/>
      <c r="F15" s="80"/>
    </row>
    <row r="16" spans="1:10">
      <c r="A16" s="80" t="s">
        <v>60</v>
      </c>
      <c r="B16" s="2898" t="str">
        <f>+Cover!A15</f>
        <v>Please Enter the Address of the Financial Institution</v>
      </c>
      <c r="C16" s="80" t="s">
        <v>61</v>
      </c>
      <c r="D16" s="3501" t="str">
        <f>+Cover!A16</f>
        <v>Please Enter the City in which the Financial Institution resides</v>
      </c>
      <c r="E16" s="3516" t="s">
        <v>1741</v>
      </c>
      <c r="F16" s="3901">
        <f>+Cover!F16</f>
        <v>0</v>
      </c>
      <c r="J16" s="1"/>
    </row>
    <row r="17" spans="1:6" ht="14">
      <c r="A17" s="94"/>
      <c r="B17" s="94"/>
      <c r="C17" s="105"/>
      <c r="D17" s="105"/>
      <c r="E17" s="105"/>
      <c r="F17" s="80"/>
    </row>
    <row r="18" spans="1:6" ht="14">
      <c r="A18" s="121" t="s">
        <v>886</v>
      </c>
      <c r="B18" s="94"/>
      <c r="C18" s="105"/>
      <c r="D18" s="105"/>
      <c r="E18" s="105"/>
      <c r="F18" s="80"/>
    </row>
    <row r="19" spans="1:6">
      <c r="A19" s="80"/>
      <c r="B19" s="80"/>
      <c r="C19" s="80"/>
      <c r="D19" s="80"/>
      <c r="E19" s="80"/>
      <c r="F19" s="80"/>
    </row>
    <row r="20" spans="1:6" ht="15.5">
      <c r="A20" s="103">
        <v>1</v>
      </c>
      <c r="B20" s="3900" t="s">
        <v>1829</v>
      </c>
      <c r="C20" s="80"/>
      <c r="D20" s="80"/>
      <c r="E20" s="80"/>
      <c r="F20" s="80"/>
    </row>
    <row r="21" spans="1:6" ht="15.5">
      <c r="A21" s="103"/>
      <c r="B21" s="3900"/>
      <c r="C21" s="80"/>
      <c r="D21" s="80"/>
      <c r="E21" s="80"/>
      <c r="F21" s="80"/>
    </row>
    <row r="22" spans="1:6" ht="14.5">
      <c r="A22" s="176">
        <v>2</v>
      </c>
      <c r="B22" s="5247" t="s">
        <v>1183</v>
      </c>
      <c r="C22" s="5247"/>
      <c r="D22" s="5247"/>
      <c r="E22" s="5247"/>
      <c r="F22" s="5247"/>
    </row>
    <row r="23" spans="1:6" ht="14">
      <c r="A23" s="94"/>
      <c r="B23" s="5247" t="s">
        <v>1182</v>
      </c>
      <c r="C23" s="5247"/>
      <c r="D23" s="5247"/>
      <c r="E23" s="3899"/>
      <c r="F23" s="3899"/>
    </row>
    <row r="24" spans="1:6" s="14" customFormat="1" ht="14">
      <c r="A24" s="94"/>
      <c r="B24" s="3899"/>
      <c r="C24" s="3899"/>
      <c r="D24" s="3899"/>
      <c r="E24" s="3899"/>
      <c r="F24" s="3899"/>
    </row>
    <row r="25" spans="1:6" ht="14">
      <c r="A25" s="94"/>
      <c r="B25" s="5247" t="s">
        <v>887</v>
      </c>
      <c r="C25" s="5247"/>
      <c r="D25" s="3899"/>
      <c r="E25" s="3899"/>
      <c r="F25" s="3899"/>
    </row>
    <row r="26" spans="1:6" s="14" customFormat="1" ht="14">
      <c r="A26" s="94"/>
      <c r="B26" s="3899"/>
      <c r="C26" s="3899"/>
      <c r="D26" s="3899"/>
      <c r="E26" s="3899"/>
      <c r="F26" s="3899"/>
    </row>
    <row r="27" spans="1:6" ht="14">
      <c r="A27" s="94"/>
      <c r="B27" s="5247" t="s">
        <v>888</v>
      </c>
      <c r="C27" s="5247"/>
      <c r="D27" s="3899"/>
      <c r="E27" s="3899"/>
      <c r="F27" s="3899"/>
    </row>
    <row r="28" spans="1:6" s="14" customFormat="1" ht="14">
      <c r="A28" s="94"/>
      <c r="B28" s="3899"/>
      <c r="C28" s="3899"/>
      <c r="D28" s="3899"/>
      <c r="E28" s="3899"/>
      <c r="F28" s="3899"/>
    </row>
    <row r="29" spans="1:6" ht="14">
      <c r="A29" s="94"/>
      <c r="B29" s="5247" t="s">
        <v>889</v>
      </c>
      <c r="C29" s="5247"/>
      <c r="D29" s="3899"/>
      <c r="E29" s="3899"/>
      <c r="F29" s="3899"/>
    </row>
    <row r="30" spans="1:6" ht="14">
      <c r="A30" s="94"/>
      <c r="B30" s="3899"/>
      <c r="C30" s="3899"/>
      <c r="D30" s="3899"/>
      <c r="E30" s="3899"/>
      <c r="F30" s="3899"/>
    </row>
    <row r="31" spans="1:6" ht="14">
      <c r="A31" s="94">
        <v>3</v>
      </c>
      <c r="B31" s="5247" t="s">
        <v>1924</v>
      </c>
      <c r="C31" s="5247"/>
      <c r="D31" s="5247"/>
      <c r="E31" s="5247"/>
      <c r="F31" s="5247"/>
    </row>
    <row r="32" spans="1:6" ht="14">
      <c r="A32" s="94"/>
      <c r="B32" s="5247"/>
      <c r="C32" s="5247"/>
      <c r="D32" s="3899"/>
      <c r="E32" s="3899"/>
      <c r="F32" s="3899"/>
    </row>
    <row r="33" spans="1:6" ht="14">
      <c r="A33" s="94"/>
      <c r="B33" s="3899"/>
      <c r="C33" s="3899"/>
      <c r="D33" s="3899"/>
      <c r="E33" s="3899"/>
      <c r="F33" s="3899"/>
    </row>
    <row r="34" spans="1:6" ht="14">
      <c r="A34" s="94">
        <v>4</v>
      </c>
      <c r="B34" s="5247" t="s">
        <v>890</v>
      </c>
      <c r="C34" s="5247"/>
      <c r="D34" s="5247"/>
      <c r="E34" s="5247"/>
      <c r="F34" s="5247"/>
    </row>
    <row r="35" spans="1:6">
      <c r="A35" s="80"/>
      <c r="B35" s="80"/>
      <c r="C35" s="80"/>
      <c r="D35" s="80"/>
      <c r="E35" s="80"/>
      <c r="F35" s="80"/>
    </row>
    <row r="36" spans="1:6">
      <c r="A36" s="80">
        <v>5</v>
      </c>
      <c r="B36" s="5277" t="s">
        <v>977</v>
      </c>
      <c r="C36" s="5277"/>
      <c r="D36" s="5277"/>
      <c r="E36" s="5277"/>
      <c r="F36" s="5277"/>
    </row>
    <row r="37" spans="1:6">
      <c r="A37" s="80"/>
      <c r="B37" s="112">
        <f>+C7</f>
        <v>0</v>
      </c>
      <c r="C37" s="80" t="s">
        <v>1177</v>
      </c>
      <c r="D37" s="80"/>
      <c r="E37" s="80"/>
      <c r="F37" s="80"/>
    </row>
    <row r="38" spans="1:6">
      <c r="A38" s="80"/>
      <c r="B38" s="80" t="s">
        <v>1184</v>
      </c>
      <c r="C38" s="77"/>
      <c r="D38" s="80"/>
      <c r="E38" s="80"/>
      <c r="F38" s="80"/>
    </row>
    <row r="39" spans="1:6">
      <c r="A39" s="80"/>
      <c r="B39" s="80"/>
      <c r="C39" s="80"/>
      <c r="D39" s="80"/>
      <c r="E39" s="80"/>
      <c r="F39" s="80"/>
    </row>
    <row r="40" spans="1:6">
      <c r="A40" s="80"/>
      <c r="B40" s="80"/>
      <c r="C40" s="80"/>
      <c r="D40" s="80"/>
      <c r="E40" s="80"/>
      <c r="F40" s="80"/>
    </row>
    <row r="41" spans="1:6">
      <c r="A41" s="80"/>
      <c r="B41" s="80"/>
      <c r="C41" s="80"/>
      <c r="D41" s="80"/>
      <c r="E41" s="80"/>
      <c r="F41" s="80"/>
    </row>
    <row r="42" spans="1:6" ht="14.5">
      <c r="A42" s="5263" t="s">
        <v>1915</v>
      </c>
      <c r="B42" s="5275"/>
      <c r="C42" s="80"/>
      <c r="D42" s="79"/>
      <c r="E42" s="4317"/>
      <c r="F42" s="79"/>
    </row>
    <row r="43" spans="1:6" ht="14">
      <c r="A43" s="5260" t="s">
        <v>1916</v>
      </c>
      <c r="B43" s="5268"/>
      <c r="C43" s="80"/>
      <c r="D43" s="79"/>
      <c r="E43" s="4318" t="s">
        <v>1511</v>
      </c>
      <c r="F43" s="79"/>
    </row>
    <row r="44" spans="1:6">
      <c r="A44" s="5286" t="s">
        <v>69</v>
      </c>
      <c r="B44" s="5287"/>
      <c r="C44" s="80"/>
      <c r="D44" s="79"/>
      <c r="E44" s="79"/>
      <c r="F44" s="79"/>
    </row>
    <row r="45" spans="1:6" ht="14">
      <c r="A45" s="5258" t="s">
        <v>1918</v>
      </c>
      <c r="B45" s="5262"/>
      <c r="C45" s="80"/>
      <c r="D45" s="79"/>
      <c r="E45" s="79"/>
      <c r="F45" s="79"/>
    </row>
    <row r="46" spans="1:6">
      <c r="A46" s="80"/>
      <c r="B46" s="80"/>
      <c r="C46" s="80"/>
      <c r="D46" s="79"/>
      <c r="E46" s="79"/>
      <c r="F46" s="79"/>
    </row>
    <row r="47" spans="1:6">
      <c r="A47" s="80"/>
      <c r="B47" s="80"/>
      <c r="C47" s="80"/>
      <c r="D47" s="79"/>
      <c r="E47" s="79"/>
      <c r="F47" s="79"/>
    </row>
    <row r="48" spans="1:6" ht="14.5">
      <c r="A48" s="5263" t="s">
        <v>1915</v>
      </c>
      <c r="B48" s="5275"/>
      <c r="C48" s="94"/>
      <c r="D48" s="79"/>
      <c r="E48" s="4317"/>
      <c r="F48" s="79"/>
    </row>
    <row r="49" spans="1:6" ht="14">
      <c r="A49" s="5260" t="s">
        <v>1916</v>
      </c>
      <c r="B49" s="5268"/>
      <c r="C49" s="80"/>
      <c r="D49" s="79"/>
      <c r="E49" s="4318" t="s">
        <v>1511</v>
      </c>
      <c r="F49" s="79"/>
    </row>
    <row r="50" spans="1:6">
      <c r="A50" s="5286" t="s">
        <v>1175</v>
      </c>
      <c r="B50" s="5287"/>
      <c r="C50" s="80"/>
      <c r="D50" s="79"/>
      <c r="E50" s="79"/>
      <c r="F50" s="79"/>
    </row>
    <row r="51" spans="1:6" ht="14">
      <c r="A51" s="5258" t="s">
        <v>1918</v>
      </c>
      <c r="B51" s="5262"/>
      <c r="C51" s="80"/>
      <c r="D51" s="80"/>
      <c r="E51" s="80"/>
      <c r="F51" s="80"/>
    </row>
    <row r="52" spans="1:6" ht="14">
      <c r="A52" s="80"/>
      <c r="B52" s="80"/>
      <c r="C52" s="80"/>
      <c r="D52" s="93"/>
      <c r="E52" s="93"/>
      <c r="F52" s="80"/>
    </row>
    <row r="53" spans="1:6">
      <c r="A53" s="80"/>
      <c r="B53" s="80"/>
      <c r="C53" s="80"/>
      <c r="D53" s="79"/>
      <c r="E53" s="79"/>
      <c r="F53" s="84" t="str">
        <f>+ToC!E96</f>
        <v xml:space="preserve">GENERAL Annual Return </v>
      </c>
    </row>
    <row r="54" spans="1:6">
      <c r="A54" s="80"/>
      <c r="B54" s="80"/>
      <c r="C54" s="80"/>
      <c r="D54" s="79"/>
      <c r="E54" s="79"/>
      <c r="F54" s="95" t="s">
        <v>1200</v>
      </c>
    </row>
    <row r="55" spans="1:6">
      <c r="A55" s="80"/>
      <c r="B55" s="80"/>
      <c r="C55" s="80"/>
      <c r="D55" s="79"/>
      <c r="E55" s="79"/>
      <c r="F55" s="80"/>
    </row>
    <row r="56" spans="1:6">
      <c r="A56" s="79"/>
      <c r="B56" s="79"/>
      <c r="C56" s="79"/>
      <c r="D56" s="79"/>
      <c r="E56" s="79"/>
      <c r="F56" s="79"/>
    </row>
  </sheetData>
  <sheetProtection password="C3AA" sheet="1" objects="1" scenarios="1"/>
  <customSheetViews>
    <customSheetView guid="{54084986-DBD9-467D-BB87-84DFF604BE53}" showPageBreaks="1" printArea="1">
      <selection activeCell="D48" sqref="D48:D50"/>
      <pageMargins left="0.7" right="0.7" top="0.75" bottom="0.75" header="0.3" footer="0.3"/>
      <pageSetup paperSize="5" scale="65" orientation="portrait" r:id="rId1"/>
    </customSheetView>
  </customSheetViews>
  <mergeCells count="22">
    <mergeCell ref="A49:B49"/>
    <mergeCell ref="A50:B50"/>
    <mergeCell ref="A51:B51"/>
    <mergeCell ref="A42:B42"/>
    <mergeCell ref="A43:B43"/>
    <mergeCell ref="A44:B44"/>
    <mergeCell ref="A45:B45"/>
    <mergeCell ref="A48:B48"/>
    <mergeCell ref="B36:F36"/>
    <mergeCell ref="A1:F1"/>
    <mergeCell ref="B27:C27"/>
    <mergeCell ref="B29:C29"/>
    <mergeCell ref="B31:F31"/>
    <mergeCell ref="B32:C32"/>
    <mergeCell ref="B34:F34"/>
    <mergeCell ref="B25:C25"/>
    <mergeCell ref="A4:C4"/>
    <mergeCell ref="B22:F22"/>
    <mergeCell ref="B23:D23"/>
    <mergeCell ref="D14:F14"/>
    <mergeCell ref="A10:H10"/>
    <mergeCell ref="A11:F11"/>
  </mergeCells>
  <hyperlinks>
    <hyperlink ref="A1:F1" location="ToC!A1" display="ToC!A1"/>
  </hyperlinks>
  <pageMargins left="0.7" right="0.7" top="0.75" bottom="0.75" header="0.3" footer="0.3"/>
  <pageSetup paperSize="5" scale="60"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theme="3" tint="0.39997558519241921"/>
  </sheetPr>
  <dimension ref="A1:R49"/>
  <sheetViews>
    <sheetView workbookViewId="0">
      <selection activeCell="B7" sqref="B7"/>
    </sheetView>
  </sheetViews>
  <sheetFormatPr defaultColWidth="0" defaultRowHeight="12.5" zeroHeight="1"/>
  <cols>
    <col min="1" max="1" width="59.69921875" style="2047" customWidth="1"/>
    <col min="2" max="5" width="19.19921875" style="2047" customWidth="1"/>
    <col min="6" max="6" width="5" style="2047" customWidth="1"/>
    <col min="7" max="10" width="19.19921875" style="2047" customWidth="1"/>
    <col min="11" max="16384" width="13.19921875" style="2047" hidden="1"/>
  </cols>
  <sheetData>
    <row r="1" spans="1:18" ht="13">
      <c r="A1" s="5649">
        <v>40.229999999999997</v>
      </c>
      <c r="B1" s="5374"/>
      <c r="C1" s="5374"/>
      <c r="D1" s="5374"/>
      <c r="E1" s="5374"/>
      <c r="F1" s="5374"/>
      <c r="G1" s="5374"/>
      <c r="H1" s="5374"/>
      <c r="I1" s="5374"/>
      <c r="J1" s="5374"/>
      <c r="K1" s="2153"/>
      <c r="L1" s="2153"/>
      <c r="M1" s="2153"/>
      <c r="N1" s="2153"/>
      <c r="O1" s="2153"/>
      <c r="P1" s="2153"/>
      <c r="Q1" s="2153"/>
      <c r="R1" s="2153"/>
    </row>
    <row r="2" spans="1:18" ht="13">
      <c r="A2" s="2048"/>
      <c r="B2" s="2048"/>
      <c r="C2" s="2048"/>
      <c r="D2" s="2048"/>
      <c r="E2" s="2048"/>
      <c r="F2" s="2048"/>
      <c r="G2" s="2048"/>
      <c r="H2" s="2048"/>
      <c r="I2" s="2048"/>
      <c r="J2" s="4899" t="s">
        <v>2216</v>
      </c>
    </row>
    <row r="3" spans="1:18" ht="15.5">
      <c r="A3" s="1751" t="str">
        <f>+Cover!A14</f>
        <v>Select Name of Insurer/ Financial Holding Company</v>
      </c>
      <c r="B3" s="1751"/>
      <c r="C3" s="397"/>
      <c r="D3" s="1036"/>
      <c r="E3" s="1036"/>
      <c r="F3" s="393"/>
      <c r="G3" s="2051"/>
      <c r="H3" s="2051"/>
      <c r="I3" s="2051"/>
      <c r="J3" s="2048"/>
    </row>
    <row r="4" spans="1:18" ht="15.5">
      <c r="A4" s="1749" t="str">
        <f>+ToC!A3</f>
        <v>Insurer/Financial Holding Company</v>
      </c>
      <c r="B4" s="504"/>
      <c r="C4" s="397"/>
      <c r="D4" s="1036"/>
      <c r="E4" s="1036"/>
      <c r="F4" s="393"/>
      <c r="G4" s="2051"/>
      <c r="H4" s="2048"/>
      <c r="I4" s="2051"/>
      <c r="J4" s="2048"/>
    </row>
    <row r="5" spans="1:18" ht="15.5">
      <c r="A5" s="1749"/>
      <c r="B5" s="504"/>
      <c r="C5" s="397"/>
      <c r="D5" s="1036"/>
      <c r="E5" s="1036"/>
      <c r="F5" s="1461"/>
      <c r="G5" s="2051"/>
      <c r="H5" s="2048"/>
      <c r="I5" s="2051"/>
      <c r="J5" s="2048"/>
    </row>
    <row r="6" spans="1:18" ht="15.5">
      <c r="A6" s="504" t="str">
        <f>+ToC!A5</f>
        <v>General Insurers Annual Return</v>
      </c>
      <c r="B6" s="504"/>
      <c r="C6" s="1750"/>
      <c r="D6" s="1462"/>
      <c r="E6" s="1462"/>
      <c r="F6" s="1036"/>
      <c r="G6" s="2051"/>
      <c r="H6" s="2048"/>
      <c r="I6" s="2051"/>
      <c r="J6" s="2048"/>
    </row>
    <row r="7" spans="1:18" ht="15.5">
      <c r="A7" s="1901" t="str">
        <f>+ToC!A6</f>
        <v>For Year Ended:</v>
      </c>
      <c r="B7" s="504"/>
      <c r="C7" s="397"/>
      <c r="D7" s="4132">
        <f>+Cover!A22</f>
        <v>0</v>
      </c>
      <c r="E7" s="1036"/>
      <c r="F7" s="2326"/>
      <c r="G7" s="2054"/>
      <c r="H7" s="2051"/>
      <c r="I7" s="2054"/>
      <c r="J7" s="502"/>
    </row>
    <row r="8" spans="1:18">
      <c r="A8" s="2055"/>
      <c r="B8" s="2051"/>
      <c r="C8" s="2051"/>
      <c r="D8" s="2051"/>
      <c r="E8" s="2051"/>
      <c r="F8" s="2051"/>
      <c r="G8" s="2051"/>
      <c r="H8" s="2051"/>
      <c r="I8" s="2051"/>
      <c r="J8" s="2051"/>
    </row>
    <row r="9" spans="1:18" ht="13">
      <c r="A9" s="5650" t="s">
        <v>542</v>
      </c>
      <c r="B9" s="5669"/>
      <c r="C9" s="5669"/>
      <c r="D9" s="5669"/>
      <c r="E9" s="5669"/>
      <c r="F9" s="5669"/>
      <c r="G9" s="5669"/>
      <c r="H9" s="5669"/>
      <c r="I9" s="5669"/>
      <c r="J9" s="5669"/>
      <c r="K9" s="2153"/>
      <c r="L9" s="2153"/>
      <c r="M9" s="2153"/>
      <c r="N9" s="2153"/>
      <c r="O9" s="2153"/>
      <c r="P9" s="2153"/>
      <c r="Q9" s="2153"/>
      <c r="R9" s="2153"/>
    </row>
    <row r="10" spans="1:18" ht="13">
      <c r="A10" s="2056"/>
      <c r="B10" s="2057"/>
      <c r="C10" s="2057"/>
      <c r="D10" s="2057"/>
      <c r="E10" s="2057"/>
      <c r="F10" s="2057"/>
      <c r="G10" s="2057"/>
      <c r="H10" s="2057"/>
      <c r="I10" s="2057"/>
      <c r="J10" s="2057"/>
      <c r="K10" s="2153"/>
      <c r="L10" s="2153"/>
      <c r="M10" s="2153"/>
      <c r="N10" s="2153"/>
      <c r="O10" s="2153"/>
      <c r="P10" s="2153"/>
      <c r="Q10" s="2153"/>
      <c r="R10" s="2153"/>
    </row>
    <row r="11" spans="1:18" ht="13">
      <c r="A11" s="5670" t="s">
        <v>656</v>
      </c>
      <c r="B11" s="5669"/>
      <c r="C11" s="5669"/>
      <c r="D11" s="5669"/>
      <c r="E11" s="5669"/>
      <c r="F11" s="5669"/>
      <c r="G11" s="5669"/>
      <c r="H11" s="5669"/>
      <c r="I11" s="5669"/>
      <c r="J11" s="5669"/>
      <c r="K11" s="2153"/>
      <c r="L11" s="2153"/>
      <c r="M11" s="2153"/>
      <c r="N11" s="2153"/>
      <c r="O11" s="2153"/>
      <c r="P11" s="2153"/>
      <c r="Q11" s="2153"/>
      <c r="R11" s="2153"/>
    </row>
    <row r="12" spans="1:18">
      <c r="A12" s="2048"/>
      <c r="B12" s="2048"/>
      <c r="C12" s="2048"/>
      <c r="D12" s="2048"/>
      <c r="E12" s="2048"/>
      <c r="F12" s="2048"/>
      <c r="G12" s="2048"/>
      <c r="H12" s="2048"/>
      <c r="I12" s="2048"/>
      <c r="J12" s="2048"/>
    </row>
    <row r="13" spans="1:18">
      <c r="A13" s="2048"/>
      <c r="B13" s="2048"/>
      <c r="C13" s="2048"/>
      <c r="D13" s="2048"/>
      <c r="E13" s="2048"/>
      <c r="F13" s="2048"/>
      <c r="G13" s="2048"/>
      <c r="H13" s="2048"/>
      <c r="I13" s="2048"/>
      <c r="J13" s="2048"/>
    </row>
    <row r="14" spans="1:18" ht="13">
      <c r="A14" s="2048"/>
      <c r="B14" s="5680" t="s">
        <v>1131</v>
      </c>
      <c r="C14" s="5680"/>
      <c r="D14" s="5680"/>
      <c r="E14" s="5680"/>
      <c r="F14" s="2048"/>
      <c r="G14" s="5680" t="s">
        <v>1349</v>
      </c>
      <c r="H14" s="5680"/>
      <c r="I14" s="5680"/>
      <c r="J14" s="5680"/>
    </row>
    <row r="15" spans="1:18" ht="15" customHeight="1">
      <c r="A15" s="5677" t="s">
        <v>657</v>
      </c>
      <c r="B15" s="5656"/>
      <c r="C15" s="5658"/>
      <c r="D15" s="5681" t="s">
        <v>598</v>
      </c>
      <c r="E15" s="5677" t="s">
        <v>1350</v>
      </c>
      <c r="F15" s="2154"/>
      <c r="G15" s="2081"/>
      <c r="H15" s="2081"/>
      <c r="I15" s="5681" t="s">
        <v>598</v>
      </c>
      <c r="J15" s="5677" t="s">
        <v>1350</v>
      </c>
    </row>
    <row r="16" spans="1:18" ht="26">
      <c r="A16" s="5678"/>
      <c r="B16" s="2081" t="s">
        <v>658</v>
      </c>
      <c r="C16" s="2081" t="s">
        <v>659</v>
      </c>
      <c r="D16" s="5682"/>
      <c r="E16" s="5678"/>
      <c r="F16" s="2154"/>
      <c r="G16" s="2081" t="s">
        <v>658</v>
      </c>
      <c r="H16" s="2081" t="s">
        <v>659</v>
      </c>
      <c r="I16" s="5682"/>
      <c r="J16" s="5678"/>
    </row>
    <row r="17" spans="1:12" ht="13">
      <c r="A17" s="2067"/>
      <c r="B17" s="2038" t="s">
        <v>327</v>
      </c>
      <c r="C17" s="2038" t="s">
        <v>336</v>
      </c>
      <c r="D17" s="2038" t="s">
        <v>558</v>
      </c>
      <c r="E17" s="2038" t="s">
        <v>573</v>
      </c>
      <c r="F17" s="2054"/>
      <c r="G17" s="2038" t="s">
        <v>578</v>
      </c>
      <c r="H17" s="2038" t="s">
        <v>580</v>
      </c>
      <c r="I17" s="2038" t="s">
        <v>581</v>
      </c>
      <c r="J17" s="2038" t="s">
        <v>584</v>
      </c>
    </row>
    <row r="18" spans="1:12" ht="26">
      <c r="A18" s="2067"/>
      <c r="B18" s="2081" t="s">
        <v>349</v>
      </c>
      <c r="C18" s="2081" t="s">
        <v>349</v>
      </c>
      <c r="D18" s="2038"/>
      <c r="E18" s="2081" t="s">
        <v>1351</v>
      </c>
      <c r="F18" s="2154"/>
      <c r="G18" s="2081" t="s">
        <v>349</v>
      </c>
      <c r="H18" s="2081" t="s">
        <v>349</v>
      </c>
      <c r="I18" s="2038"/>
      <c r="J18" s="2081" t="s">
        <v>1352</v>
      </c>
    </row>
    <row r="19" spans="1:12" ht="26">
      <c r="A19" s="2155" t="s">
        <v>660</v>
      </c>
      <c r="B19" s="2038"/>
      <c r="C19" s="2038"/>
      <c r="D19" s="2038"/>
      <c r="E19" s="2038"/>
      <c r="F19" s="2054"/>
      <c r="G19" s="2038"/>
      <c r="H19" s="2038"/>
      <c r="I19" s="2038"/>
      <c r="J19" s="2038"/>
      <c r="L19" s="2156" t="s">
        <v>1353</v>
      </c>
    </row>
    <row r="20" spans="1:12" ht="13">
      <c r="A20" s="2157"/>
      <c r="B20" s="2146"/>
      <c r="C20" s="2146"/>
      <c r="D20" s="2158">
        <v>0.02</v>
      </c>
      <c r="E20" s="2159">
        <f>+ABS(B20-C20)*D20</f>
        <v>0</v>
      </c>
      <c r="F20" s="2054"/>
      <c r="G20" s="2146"/>
      <c r="H20" s="2146"/>
      <c r="I20" s="2158">
        <v>0.02</v>
      </c>
      <c r="J20" s="2159">
        <f>+ABS(G20-H20)*I20</f>
        <v>0</v>
      </c>
      <c r="L20" s="2156" t="s">
        <v>1354</v>
      </c>
    </row>
    <row r="21" spans="1:12" ht="13">
      <c r="A21" s="2157"/>
      <c r="B21" s="2146"/>
      <c r="C21" s="2146"/>
      <c r="D21" s="2158">
        <v>0.02</v>
      </c>
      <c r="E21" s="2159">
        <f t="shared" ref="E21:E37" si="0">+ABS(B21-C21)*D21</f>
        <v>0</v>
      </c>
      <c r="F21" s="2054"/>
      <c r="G21" s="2146"/>
      <c r="H21" s="2146"/>
      <c r="I21" s="2158">
        <v>0.02</v>
      </c>
      <c r="J21" s="2159">
        <f t="shared" ref="J21:J37" si="1">+ABS(G21-H21)*I21</f>
        <v>0</v>
      </c>
      <c r="L21" s="2156" t="s">
        <v>1355</v>
      </c>
    </row>
    <row r="22" spans="1:12" ht="13">
      <c r="A22" s="2157"/>
      <c r="B22" s="2146"/>
      <c r="C22" s="2146"/>
      <c r="D22" s="2158">
        <v>0.02</v>
      </c>
      <c r="E22" s="2159">
        <f t="shared" si="0"/>
        <v>0</v>
      </c>
      <c r="F22" s="2054"/>
      <c r="G22" s="2146"/>
      <c r="H22" s="2146"/>
      <c r="I22" s="2158">
        <v>0.02</v>
      </c>
      <c r="J22" s="2159">
        <f t="shared" si="1"/>
        <v>0</v>
      </c>
      <c r="L22" s="2156" t="s">
        <v>1356</v>
      </c>
    </row>
    <row r="23" spans="1:12" ht="13">
      <c r="A23" s="2157"/>
      <c r="B23" s="2146"/>
      <c r="C23" s="2146"/>
      <c r="D23" s="2158">
        <v>0.02</v>
      </c>
      <c r="E23" s="2159">
        <f t="shared" si="0"/>
        <v>0</v>
      </c>
      <c r="F23" s="2054"/>
      <c r="G23" s="2146"/>
      <c r="H23" s="2146"/>
      <c r="I23" s="2158">
        <v>0.02</v>
      </c>
      <c r="J23" s="2159">
        <f t="shared" si="1"/>
        <v>0</v>
      </c>
      <c r="L23" s="2156" t="s">
        <v>1357</v>
      </c>
    </row>
    <row r="24" spans="1:12" ht="13">
      <c r="A24" s="2157"/>
      <c r="B24" s="2146"/>
      <c r="C24" s="2146"/>
      <c r="D24" s="2158">
        <v>0.02</v>
      </c>
      <c r="E24" s="2159">
        <f t="shared" si="0"/>
        <v>0</v>
      </c>
      <c r="F24" s="2054"/>
      <c r="G24" s="2146"/>
      <c r="H24" s="2146"/>
      <c r="I24" s="2158">
        <v>0.02</v>
      </c>
      <c r="J24" s="2159">
        <f t="shared" si="1"/>
        <v>0</v>
      </c>
      <c r="L24" s="2156" t="s">
        <v>1358</v>
      </c>
    </row>
    <row r="25" spans="1:12" ht="13">
      <c r="A25" s="2157"/>
      <c r="B25" s="2146"/>
      <c r="C25" s="2146"/>
      <c r="D25" s="2158">
        <v>0.02</v>
      </c>
      <c r="E25" s="2159">
        <f t="shared" si="0"/>
        <v>0</v>
      </c>
      <c r="F25" s="2054"/>
      <c r="G25" s="2146"/>
      <c r="H25" s="2146"/>
      <c r="I25" s="2158">
        <v>0.02</v>
      </c>
      <c r="J25" s="2159">
        <f t="shared" si="1"/>
        <v>0</v>
      </c>
      <c r="L25" s="2156" t="s">
        <v>1359</v>
      </c>
    </row>
    <row r="26" spans="1:12" ht="13">
      <c r="A26" s="2160"/>
      <c r="B26" s="2161"/>
      <c r="C26" s="2161"/>
      <c r="D26" s="2158">
        <v>0.02</v>
      </c>
      <c r="E26" s="2159">
        <f t="shared" si="0"/>
        <v>0</v>
      </c>
      <c r="F26" s="2054"/>
      <c r="G26" s="2161"/>
      <c r="H26" s="2161"/>
      <c r="I26" s="2158">
        <v>0.02</v>
      </c>
      <c r="J26" s="2159">
        <f t="shared" si="1"/>
        <v>0</v>
      </c>
      <c r="L26" s="2156" t="s">
        <v>1360</v>
      </c>
    </row>
    <row r="27" spans="1:12" ht="13">
      <c r="A27" s="2162"/>
      <c r="B27" s="2161"/>
      <c r="C27" s="2161"/>
      <c r="D27" s="2158">
        <v>0.02</v>
      </c>
      <c r="E27" s="2159">
        <f t="shared" si="0"/>
        <v>0</v>
      </c>
      <c r="F27" s="2054"/>
      <c r="G27" s="2161"/>
      <c r="H27" s="2161"/>
      <c r="I27" s="2158">
        <v>0.02</v>
      </c>
      <c r="J27" s="2159">
        <f t="shared" si="1"/>
        <v>0</v>
      </c>
      <c r="L27" s="2156" t="s">
        <v>1361</v>
      </c>
    </row>
    <row r="28" spans="1:12" ht="13">
      <c r="A28" s="2160"/>
      <c r="B28" s="2161"/>
      <c r="C28" s="2161"/>
      <c r="D28" s="2158">
        <v>0.02</v>
      </c>
      <c r="E28" s="2159">
        <f t="shared" si="0"/>
        <v>0</v>
      </c>
      <c r="F28" s="2054"/>
      <c r="G28" s="2161"/>
      <c r="H28" s="2161"/>
      <c r="I28" s="2158">
        <v>0.02</v>
      </c>
      <c r="J28" s="2159">
        <f t="shared" si="1"/>
        <v>0</v>
      </c>
      <c r="L28" s="2156" t="s">
        <v>1362</v>
      </c>
    </row>
    <row r="29" spans="1:12" ht="13">
      <c r="A29" s="2163"/>
      <c r="B29" s="2161"/>
      <c r="C29" s="2161"/>
      <c r="D29" s="2158">
        <v>0.02</v>
      </c>
      <c r="E29" s="2159">
        <f t="shared" si="0"/>
        <v>0</v>
      </c>
      <c r="F29" s="2054"/>
      <c r="G29" s="2161"/>
      <c r="H29" s="2161"/>
      <c r="I29" s="2158">
        <v>0.02</v>
      </c>
      <c r="J29" s="2159">
        <f t="shared" si="1"/>
        <v>0</v>
      </c>
      <c r="L29" s="2156" t="s">
        <v>1363</v>
      </c>
    </row>
    <row r="30" spans="1:12" ht="13">
      <c r="A30" s="2163"/>
      <c r="B30" s="2161"/>
      <c r="C30" s="2161"/>
      <c r="D30" s="2158">
        <v>0.02</v>
      </c>
      <c r="E30" s="2159">
        <f t="shared" si="0"/>
        <v>0</v>
      </c>
      <c r="F30" s="2054"/>
      <c r="G30" s="2161"/>
      <c r="H30" s="2161"/>
      <c r="I30" s="2158">
        <v>0.02</v>
      </c>
      <c r="J30" s="2159">
        <f t="shared" si="1"/>
        <v>0</v>
      </c>
      <c r="L30" s="2156" t="s">
        <v>1364</v>
      </c>
    </row>
    <row r="31" spans="1:12" ht="26">
      <c r="A31" s="2155" t="s">
        <v>661</v>
      </c>
      <c r="B31" s="2040"/>
      <c r="C31" s="2040"/>
      <c r="D31" s="2158"/>
      <c r="E31" s="2164"/>
      <c r="F31" s="2165"/>
      <c r="G31" s="2040"/>
      <c r="H31" s="2040"/>
      <c r="I31" s="2158"/>
      <c r="J31" s="2164"/>
      <c r="L31" s="2156" t="s">
        <v>1365</v>
      </c>
    </row>
    <row r="32" spans="1:12" ht="13">
      <c r="A32" s="2163"/>
      <c r="B32" s="2161"/>
      <c r="C32" s="2161"/>
      <c r="D32" s="2158">
        <v>0.08</v>
      </c>
      <c r="E32" s="2159">
        <f t="shared" si="0"/>
        <v>0</v>
      </c>
      <c r="F32" s="2165"/>
      <c r="G32" s="2161"/>
      <c r="H32" s="2161"/>
      <c r="I32" s="2158">
        <v>0.08</v>
      </c>
      <c r="J32" s="2159">
        <f t="shared" si="1"/>
        <v>0</v>
      </c>
      <c r="L32" s="2156" t="s">
        <v>1366</v>
      </c>
    </row>
    <row r="33" spans="1:12" ht="13">
      <c r="A33" s="2163"/>
      <c r="B33" s="2161"/>
      <c r="C33" s="2161"/>
      <c r="D33" s="2158">
        <v>0.08</v>
      </c>
      <c r="E33" s="2159">
        <f t="shared" si="0"/>
        <v>0</v>
      </c>
      <c r="F33" s="2165"/>
      <c r="G33" s="2161"/>
      <c r="H33" s="2161"/>
      <c r="I33" s="2158">
        <v>0.08</v>
      </c>
      <c r="J33" s="2159">
        <f t="shared" si="1"/>
        <v>0</v>
      </c>
      <c r="L33" s="2156" t="s">
        <v>1367</v>
      </c>
    </row>
    <row r="34" spans="1:12" ht="13">
      <c r="A34" s="2163"/>
      <c r="B34" s="2161"/>
      <c r="C34" s="2161"/>
      <c r="D34" s="2158">
        <v>0.08</v>
      </c>
      <c r="E34" s="2159">
        <f t="shared" si="0"/>
        <v>0</v>
      </c>
      <c r="F34" s="2165"/>
      <c r="G34" s="2161"/>
      <c r="H34" s="2161"/>
      <c r="I34" s="2158">
        <v>0.08</v>
      </c>
      <c r="J34" s="2159">
        <f t="shared" si="1"/>
        <v>0</v>
      </c>
      <c r="L34" s="2156" t="s">
        <v>1368</v>
      </c>
    </row>
    <row r="35" spans="1:12" ht="13">
      <c r="A35" s="2163"/>
      <c r="B35" s="2161"/>
      <c r="C35" s="2161"/>
      <c r="D35" s="2158">
        <v>0.08</v>
      </c>
      <c r="E35" s="2159">
        <f t="shared" si="0"/>
        <v>0</v>
      </c>
      <c r="F35" s="2165"/>
      <c r="G35" s="2161"/>
      <c r="H35" s="2161"/>
      <c r="I35" s="2158">
        <v>0.08</v>
      </c>
      <c r="J35" s="2159">
        <f t="shared" si="1"/>
        <v>0</v>
      </c>
    </row>
    <row r="36" spans="1:12" ht="13">
      <c r="A36" s="2163"/>
      <c r="B36" s="2161"/>
      <c r="C36" s="2161"/>
      <c r="D36" s="2158">
        <v>0.08</v>
      </c>
      <c r="E36" s="2159">
        <f t="shared" si="0"/>
        <v>0</v>
      </c>
      <c r="F36" s="2165"/>
      <c r="G36" s="2161"/>
      <c r="H36" s="2161"/>
      <c r="I36" s="2158">
        <v>0.08</v>
      </c>
      <c r="J36" s="2159">
        <f t="shared" si="1"/>
        <v>0</v>
      </c>
    </row>
    <row r="37" spans="1:12" ht="13">
      <c r="A37" s="2163"/>
      <c r="B37" s="2161"/>
      <c r="C37" s="2161"/>
      <c r="D37" s="2158">
        <v>0.08</v>
      </c>
      <c r="E37" s="2159">
        <f t="shared" si="0"/>
        <v>0</v>
      </c>
      <c r="F37" s="2165"/>
      <c r="G37" s="2161"/>
      <c r="H37" s="2161"/>
      <c r="I37" s="2158">
        <v>0.08</v>
      </c>
      <c r="J37" s="2159">
        <f t="shared" si="1"/>
        <v>0</v>
      </c>
    </row>
    <row r="38" spans="1:12" ht="13">
      <c r="A38" s="2155" t="s">
        <v>662</v>
      </c>
      <c r="B38" s="2166">
        <f t="shared" ref="B38:H38" si="2">SUM(B20:B37)</f>
        <v>0</v>
      </c>
      <c r="C38" s="2166">
        <f t="shared" si="2"/>
        <v>0</v>
      </c>
      <c r="D38" s="2158"/>
      <c r="E38" s="2167">
        <f>SUM(E19:E37)</f>
        <v>0</v>
      </c>
      <c r="F38" s="2168"/>
      <c r="G38" s="2166">
        <f t="shared" si="2"/>
        <v>0</v>
      </c>
      <c r="H38" s="2166">
        <f t="shared" si="2"/>
        <v>0</v>
      </c>
      <c r="I38" s="2158"/>
      <c r="J38" s="2167">
        <f>SUM(J19:J37)</f>
        <v>0</v>
      </c>
    </row>
    <row r="39" spans="1:12" ht="13">
      <c r="A39" s="2169" t="s">
        <v>663</v>
      </c>
      <c r="B39" s="2169"/>
      <c r="C39" s="2169"/>
      <c r="D39" s="2044"/>
      <c r="E39" s="2044"/>
      <c r="F39" s="2168"/>
      <c r="G39" s="2169"/>
      <c r="H39" s="2169"/>
      <c r="I39" s="2044"/>
      <c r="J39" s="2167">
        <f>+E38-J38</f>
        <v>0</v>
      </c>
    </row>
    <row r="40" spans="1:12" ht="13">
      <c r="A40" s="2170"/>
      <c r="B40" s="2170"/>
      <c r="C40" s="2170"/>
      <c r="D40" s="2170"/>
      <c r="E40" s="2170"/>
      <c r="F40" s="2170"/>
      <c r="G40" s="2170"/>
      <c r="H40" s="2170"/>
      <c r="I40" s="2170"/>
      <c r="J40" s="2170"/>
    </row>
    <row r="41" spans="1:12" ht="13">
      <c r="A41" s="2170"/>
      <c r="B41" s="2170"/>
      <c r="C41" s="2170"/>
      <c r="D41" s="2170"/>
      <c r="E41" s="2170"/>
      <c r="F41" s="2170"/>
      <c r="G41" s="2170"/>
      <c r="H41" s="2170"/>
      <c r="I41" s="2170"/>
      <c r="J41" s="2170"/>
    </row>
    <row r="42" spans="1:12">
      <c r="A42" s="2048" t="s">
        <v>121</v>
      </c>
      <c r="B42" s="2048"/>
      <c r="C42" s="2048"/>
      <c r="D42" s="2048"/>
      <c r="E42" s="2048"/>
      <c r="F42" s="2048"/>
      <c r="G42" s="2048"/>
      <c r="H42" s="2048"/>
      <c r="I42" s="2048"/>
      <c r="J42" s="2048"/>
    </row>
    <row r="43" spans="1:12" ht="27.65" customHeight="1">
      <c r="A43" s="5679" t="s">
        <v>1369</v>
      </c>
      <c r="B43" s="5679"/>
      <c r="C43" s="5679"/>
      <c r="D43" s="5679"/>
      <c r="E43" s="5679"/>
      <c r="F43" s="5679"/>
      <c r="G43" s="5679"/>
      <c r="H43" s="5679"/>
      <c r="I43" s="5679"/>
      <c r="J43" s="5679"/>
    </row>
    <row r="44" spans="1:12">
      <c r="A44" s="2048" t="s">
        <v>1370</v>
      </c>
      <c r="B44" s="2048"/>
      <c r="C44" s="2048"/>
      <c r="D44" s="2048"/>
      <c r="E44" s="2048"/>
      <c r="F44" s="2048"/>
      <c r="G44" s="2048"/>
      <c r="H44" s="2048"/>
      <c r="I44" s="2048"/>
      <c r="J44" s="2048"/>
    </row>
    <row r="45" spans="1:12">
      <c r="A45" s="2048" t="s">
        <v>1371</v>
      </c>
      <c r="B45" s="2048"/>
      <c r="C45" s="2048"/>
      <c r="D45" s="2048"/>
      <c r="E45" s="2048"/>
      <c r="F45" s="2048"/>
      <c r="G45" s="2048"/>
      <c r="H45" s="2048"/>
      <c r="I45" s="2048"/>
      <c r="J45" s="4113" t="str">
        <f>+ToC!$E$96</f>
        <v xml:space="preserve">GENERAL Annual Return </v>
      </c>
    </row>
    <row r="46" spans="1:12" ht="25">
      <c r="A46" s="2171" t="s">
        <v>1388</v>
      </c>
      <c r="B46" s="2048"/>
      <c r="C46" s="2048"/>
      <c r="D46" s="2048"/>
      <c r="E46" s="2048"/>
      <c r="F46" s="2048"/>
      <c r="G46" s="2048"/>
      <c r="H46" s="2048"/>
      <c r="I46" s="2048"/>
      <c r="J46" s="4304" t="s">
        <v>1880</v>
      </c>
    </row>
    <row r="47" spans="1:12" ht="12.65" hidden="1" customHeight="1"/>
    <row r="48" spans="1:12" ht="12.65" hidden="1" customHeight="1"/>
    <row r="49" hidden="1"/>
  </sheetData>
  <sheetProtection password="C3AA" sheet="1" objects="1" scenarios="1"/>
  <mergeCells count="12">
    <mergeCell ref="J15:J16"/>
    <mergeCell ref="A43:J43"/>
    <mergeCell ref="A1:J1"/>
    <mergeCell ref="A9:J9"/>
    <mergeCell ref="A11:J11"/>
    <mergeCell ref="B14:E14"/>
    <mergeCell ref="G14:J14"/>
    <mergeCell ref="A15:A16"/>
    <mergeCell ref="B15:C15"/>
    <mergeCell ref="D15:D16"/>
    <mergeCell ref="E15:E16"/>
    <mergeCell ref="I15:I16"/>
  </mergeCells>
  <dataValidations count="1">
    <dataValidation type="list" allowBlank="1" showInputMessage="1" showErrorMessage="1" sqref="A20:A30 A32:A37">
      <formula1>$L$20:$L$34</formula1>
    </dataValidation>
  </dataValidations>
  <hyperlinks>
    <hyperlink ref="A1:J1" location="ToC!A1" display="ToC!A1"/>
  </hyperlinks>
  <pageMargins left="0.7" right="0.7" top="0.75" bottom="0.75" header="0.3" footer="0.3"/>
  <pageSetup paperSize="9" scale="65"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theme="3" tint="0.39997558519241921"/>
  </sheetPr>
  <dimension ref="A1:N37"/>
  <sheetViews>
    <sheetView workbookViewId="0">
      <selection activeCell="A18" sqref="A18:B19"/>
    </sheetView>
  </sheetViews>
  <sheetFormatPr defaultColWidth="0" defaultRowHeight="13" zeroHeight="1"/>
  <cols>
    <col min="1" max="1" width="13.19921875" customWidth="1"/>
    <col min="2" max="5" width="19.19921875" customWidth="1"/>
    <col min="6" max="7" width="13.19921875" customWidth="1"/>
    <col min="8" max="14" width="19.19921875" customWidth="1"/>
    <col min="15" max="16384" width="9.296875" hidden="1"/>
  </cols>
  <sheetData>
    <row r="1" spans="1:14">
      <c r="A1" s="5248" t="s">
        <v>1784</v>
      </c>
      <c r="B1" s="5249"/>
      <c r="C1" s="5249"/>
      <c r="D1" s="5249"/>
      <c r="E1" s="5249"/>
      <c r="F1" s="5249"/>
      <c r="G1" s="5249"/>
      <c r="H1" s="5249"/>
      <c r="I1" s="5249"/>
      <c r="J1" s="5249"/>
      <c r="K1" s="5249"/>
      <c r="L1" s="5249"/>
      <c r="M1" s="5249"/>
      <c r="N1" s="5249"/>
    </row>
    <row r="2" spans="1:14">
      <c r="A2" s="2052"/>
      <c r="B2" s="2048"/>
      <c r="C2" s="2048"/>
      <c r="D2" s="2048"/>
      <c r="E2" s="2048"/>
      <c r="F2" s="2048"/>
      <c r="G2" s="2048"/>
      <c r="H2" s="2048"/>
      <c r="I2" s="2048"/>
      <c r="J2" s="2048"/>
      <c r="K2" s="2048"/>
      <c r="L2" s="2048"/>
      <c r="M2" s="4899" t="s">
        <v>2216</v>
      </c>
      <c r="N2" s="2048"/>
    </row>
    <row r="3" spans="1:14" ht="15.5">
      <c r="A3" s="1751" t="str">
        <f>+Cover!A14</f>
        <v>Select Name of Insurer/ Financial Holding Company</v>
      </c>
      <c r="B3" s="1751"/>
      <c r="C3" s="397"/>
      <c r="D3" s="1036"/>
      <c r="E3" s="1036"/>
      <c r="F3" s="393"/>
      <c r="G3" s="2048"/>
      <c r="H3" s="2048"/>
      <c r="I3" s="2048"/>
      <c r="J3" s="2048"/>
      <c r="K3" s="2049"/>
      <c r="L3" s="2048"/>
      <c r="M3" s="2048"/>
      <c r="N3" s="2048"/>
    </row>
    <row r="4" spans="1:14" ht="15.5">
      <c r="A4" s="1749" t="str">
        <f>+ToC!A3</f>
        <v>Insurer/Financial Holding Company</v>
      </c>
      <c r="B4" s="504"/>
      <c r="C4" s="397"/>
      <c r="D4" s="1036"/>
      <c r="E4" s="1036"/>
      <c r="F4" s="393"/>
      <c r="G4" s="2048"/>
      <c r="H4" s="2048"/>
      <c r="I4" s="2048"/>
      <c r="J4" s="2048"/>
      <c r="K4" s="2048"/>
      <c r="L4" s="2048"/>
      <c r="M4" s="2048"/>
      <c r="N4" s="2048"/>
    </row>
    <row r="5" spans="1:14" ht="15.5">
      <c r="A5" s="1749"/>
      <c r="B5" s="504"/>
      <c r="C5" s="397"/>
      <c r="D5" s="1036"/>
      <c r="E5" s="1036"/>
      <c r="F5" s="1461"/>
      <c r="G5" s="2048"/>
      <c r="H5" s="2048"/>
      <c r="I5" s="2048"/>
      <c r="J5" s="2048"/>
      <c r="K5" s="2048"/>
      <c r="L5" s="2048"/>
      <c r="M5" s="2048"/>
      <c r="N5" s="2048"/>
    </row>
    <row r="6" spans="1:14" ht="15.5">
      <c r="A6" s="504" t="str">
        <f>+ToC!A5</f>
        <v>General Insurers Annual Return</v>
      </c>
      <c r="B6" s="504"/>
      <c r="C6" s="1750"/>
      <c r="D6" s="1462"/>
      <c r="E6" s="1462"/>
      <c r="F6" s="1036"/>
      <c r="G6" s="2048"/>
      <c r="H6" s="2048"/>
      <c r="I6" s="2048"/>
      <c r="J6" s="2048"/>
      <c r="K6" s="2048"/>
      <c r="L6" s="2048"/>
      <c r="M6" s="2048"/>
      <c r="N6" s="2048"/>
    </row>
    <row r="7" spans="1:14" ht="15.5">
      <c r="A7" s="2838" t="str">
        <f>+ToC!A6</f>
        <v>For Year Ended:</v>
      </c>
      <c r="B7" s="504"/>
      <c r="C7" s="397"/>
      <c r="D7" s="2326"/>
      <c r="E7" s="1036"/>
      <c r="F7" s="4132">
        <f>+Cover!A22</f>
        <v>0</v>
      </c>
      <c r="G7" s="2048"/>
      <c r="H7" s="2048"/>
      <c r="I7" s="2048"/>
      <c r="J7" s="2048"/>
      <c r="K7" s="2048"/>
      <c r="L7" s="2048"/>
      <c r="M7" s="502"/>
      <c r="N7" s="2048"/>
    </row>
    <row r="8" spans="1:14">
      <c r="A8" s="5650"/>
      <c r="B8" s="5651"/>
      <c r="C8" s="5651"/>
      <c r="D8" s="5669"/>
      <c r="E8" s="5669"/>
      <c r="F8" s="5669"/>
      <c r="G8" s="5669"/>
      <c r="H8" s="5669"/>
      <c r="I8" s="5669"/>
      <c r="J8" s="5669"/>
      <c r="K8" s="5669"/>
      <c r="L8" s="5669"/>
      <c r="M8" s="5669"/>
      <c r="N8" s="2048"/>
    </row>
    <row r="9" spans="1:14">
      <c r="A9" s="5650" t="s">
        <v>542</v>
      </c>
      <c r="B9" s="5651"/>
      <c r="C9" s="5651"/>
      <c r="D9" s="5669"/>
      <c r="E9" s="5669"/>
      <c r="F9" s="5669"/>
      <c r="G9" s="5669"/>
      <c r="H9" s="5669"/>
      <c r="I9" s="5669"/>
      <c r="J9" s="5669"/>
      <c r="K9" s="5669"/>
      <c r="L9" s="5669"/>
      <c r="M9" s="5669"/>
      <c r="N9" s="2048"/>
    </row>
    <row r="10" spans="1:14">
      <c r="A10" s="5650" t="s">
        <v>1372</v>
      </c>
      <c r="B10" s="5651"/>
      <c r="C10" s="5651"/>
      <c r="D10" s="5669"/>
      <c r="E10" s="5669"/>
      <c r="F10" s="5669"/>
      <c r="G10" s="5669"/>
      <c r="H10" s="5669"/>
      <c r="I10" s="5669"/>
      <c r="J10" s="5669"/>
      <c r="K10" s="5669"/>
      <c r="L10" s="5669"/>
      <c r="M10" s="5669"/>
      <c r="N10" s="2048"/>
    </row>
    <row r="11" spans="1:14">
      <c r="A11" s="5651" t="s">
        <v>1373</v>
      </c>
      <c r="B11" s="5651"/>
      <c r="C11" s="5651"/>
      <c r="D11" s="5651"/>
      <c r="E11" s="5651"/>
      <c r="F11" s="5651"/>
      <c r="G11" s="5651"/>
      <c r="H11" s="5651"/>
      <c r="I11" s="5651"/>
      <c r="J11" s="5651"/>
      <c r="K11" s="5651"/>
      <c r="L11" s="5651"/>
      <c r="M11" s="5651"/>
      <c r="N11" s="2048"/>
    </row>
    <row r="12" spans="1:14">
      <c r="A12" s="2048"/>
      <c r="B12" s="2048"/>
      <c r="C12" s="2048"/>
      <c r="D12" s="2048"/>
      <c r="E12" s="2048"/>
      <c r="F12" s="2048"/>
      <c r="G12" s="2048"/>
      <c r="H12" s="2048"/>
      <c r="I12" s="2048"/>
      <c r="J12" s="2048"/>
      <c r="K12" s="2048"/>
      <c r="L12" s="2048"/>
      <c r="M12" s="2048"/>
      <c r="N12" s="2048"/>
    </row>
    <row r="13" spans="1:14">
      <c r="A13" s="2048"/>
      <c r="B13" s="2048"/>
      <c r="C13" s="2048"/>
      <c r="D13" s="2048"/>
      <c r="E13" s="2048"/>
      <c r="F13" s="2048"/>
      <c r="G13" s="2048"/>
      <c r="H13" s="2048"/>
      <c r="I13" s="2048"/>
      <c r="J13" s="2048"/>
      <c r="K13" s="2048"/>
      <c r="L13" s="2048"/>
      <c r="M13" s="2048"/>
      <c r="N13" s="2048"/>
    </row>
    <row r="14" spans="1:14" ht="65">
      <c r="A14" s="2839" t="s">
        <v>1374</v>
      </c>
      <c r="B14" s="2172" t="s">
        <v>1375</v>
      </c>
      <c r="C14" s="2839" t="s">
        <v>1376</v>
      </c>
      <c r="D14" s="2839" t="s">
        <v>1377</v>
      </c>
      <c r="E14" s="2839" t="s">
        <v>1378</v>
      </c>
      <c r="F14" s="2173" t="s">
        <v>598</v>
      </c>
      <c r="G14" s="2839" t="s">
        <v>1379</v>
      </c>
      <c r="H14" s="2172" t="s">
        <v>1380</v>
      </c>
      <c r="I14" s="2172" t="s">
        <v>1381</v>
      </c>
      <c r="J14" s="2172" t="s">
        <v>1382</v>
      </c>
      <c r="K14" s="2172" t="s">
        <v>1383</v>
      </c>
      <c r="L14" s="2172" t="s">
        <v>1384</v>
      </c>
      <c r="M14" s="2172" t="s">
        <v>1385</v>
      </c>
      <c r="N14" s="2172" t="s">
        <v>1386</v>
      </c>
    </row>
    <row r="15" spans="1:14">
      <c r="A15" s="2842"/>
      <c r="B15" s="2840" t="s">
        <v>327</v>
      </c>
      <c r="C15" s="2840" t="s">
        <v>336</v>
      </c>
      <c r="D15" s="2840" t="s">
        <v>558</v>
      </c>
      <c r="E15" s="2840" t="s">
        <v>573</v>
      </c>
      <c r="F15" s="2840" t="s">
        <v>578</v>
      </c>
      <c r="G15" s="2840" t="s">
        <v>580</v>
      </c>
      <c r="H15" s="2840" t="s">
        <v>581</v>
      </c>
      <c r="I15" s="2840" t="s">
        <v>584</v>
      </c>
      <c r="J15" s="2840" t="s">
        <v>586</v>
      </c>
      <c r="K15" s="2840" t="s">
        <v>587</v>
      </c>
      <c r="L15" s="2840" t="s">
        <v>589</v>
      </c>
      <c r="M15" s="2840" t="s">
        <v>594</v>
      </c>
      <c r="N15" s="2840" t="s">
        <v>596</v>
      </c>
    </row>
    <row r="16" spans="1:14">
      <c r="A16" s="2842"/>
      <c r="B16" s="2841" t="s">
        <v>349</v>
      </c>
      <c r="C16" s="2841" t="s">
        <v>349</v>
      </c>
      <c r="D16" s="2841" t="s">
        <v>349</v>
      </c>
      <c r="E16" s="2840"/>
      <c r="F16" s="2840"/>
      <c r="G16" s="2840"/>
      <c r="H16" s="2841" t="s">
        <v>349</v>
      </c>
      <c r="I16" s="2841" t="s">
        <v>349</v>
      </c>
      <c r="J16" s="2841" t="s">
        <v>349</v>
      </c>
      <c r="K16" s="2840"/>
      <c r="L16" s="2840"/>
      <c r="M16" s="2840"/>
      <c r="N16" s="2840"/>
    </row>
    <row r="17" spans="1:14">
      <c r="A17" s="2895"/>
      <c r="B17" s="2174"/>
      <c r="C17" s="2175"/>
      <c r="D17" s="2161"/>
      <c r="E17" s="2159">
        <f>MAX(ABS(C17-B17),ABS(D17-B17))</f>
        <v>0</v>
      </c>
      <c r="F17" s="2158">
        <v>0.1</v>
      </c>
      <c r="G17" s="2159">
        <f>+E17*F17</f>
        <v>0</v>
      </c>
      <c r="H17" s="2175"/>
      <c r="I17" s="2175"/>
      <c r="J17" s="2161"/>
      <c r="K17" s="2176">
        <f>+(C17-B17)-(I17-H17)</f>
        <v>0</v>
      </c>
      <c r="L17" s="2159">
        <f t="shared" ref="L17:L27" si="0">+(D17-B17)-(J17-H17)</f>
        <v>0</v>
      </c>
      <c r="M17" s="2159">
        <f t="shared" ref="M17:M27" si="1">MAX(ABS(K17),ABS(L17))</f>
        <v>0</v>
      </c>
      <c r="N17" s="2159">
        <f>MIN(G17,M17)</f>
        <v>0</v>
      </c>
    </row>
    <row r="18" spans="1:14">
      <c r="A18" s="2895"/>
      <c r="B18" s="2174"/>
      <c r="C18" s="2175"/>
      <c r="D18" s="2161"/>
      <c r="E18" s="2159">
        <f t="shared" ref="E18:E27" si="2">MAX(ABS(C18-B18),ABS(D18-B18))</f>
        <v>0</v>
      </c>
      <c r="F18" s="2158">
        <v>0.1</v>
      </c>
      <c r="G18" s="2159">
        <f t="shared" ref="G18:G27" si="3">+E18*F18</f>
        <v>0</v>
      </c>
      <c r="H18" s="2175"/>
      <c r="I18" s="2175"/>
      <c r="J18" s="2161"/>
      <c r="K18" s="2176">
        <f t="shared" ref="K18:K27" si="4">+(C18-B18)-(I18-H18)</f>
        <v>0</v>
      </c>
      <c r="L18" s="2159">
        <f t="shared" si="0"/>
        <v>0</v>
      </c>
      <c r="M18" s="2159">
        <f t="shared" si="1"/>
        <v>0</v>
      </c>
      <c r="N18" s="2159">
        <f t="shared" ref="N18:N27" si="5">MIN(G18,M18)</f>
        <v>0</v>
      </c>
    </row>
    <row r="19" spans="1:14">
      <c r="A19" s="2895"/>
      <c r="B19" s="2174"/>
      <c r="C19" s="2175"/>
      <c r="D19" s="2161"/>
      <c r="E19" s="2159">
        <f t="shared" si="2"/>
        <v>0</v>
      </c>
      <c r="F19" s="2158">
        <v>0.1</v>
      </c>
      <c r="G19" s="2159">
        <f t="shared" si="3"/>
        <v>0</v>
      </c>
      <c r="H19" s="2175"/>
      <c r="I19" s="2175"/>
      <c r="J19" s="2161"/>
      <c r="K19" s="2176">
        <f t="shared" si="4"/>
        <v>0</v>
      </c>
      <c r="L19" s="2159">
        <f t="shared" si="0"/>
        <v>0</v>
      </c>
      <c r="M19" s="2159">
        <f t="shared" si="1"/>
        <v>0</v>
      </c>
      <c r="N19" s="2159">
        <f t="shared" si="5"/>
        <v>0</v>
      </c>
    </row>
    <row r="20" spans="1:14">
      <c r="A20" s="2895"/>
      <c r="B20" s="2174"/>
      <c r="C20" s="2175"/>
      <c r="D20" s="2161"/>
      <c r="E20" s="2159">
        <f t="shared" si="2"/>
        <v>0</v>
      </c>
      <c r="F20" s="2158">
        <v>0.1</v>
      </c>
      <c r="G20" s="2159">
        <f t="shared" si="3"/>
        <v>0</v>
      </c>
      <c r="H20" s="2175"/>
      <c r="I20" s="2175"/>
      <c r="J20" s="2161"/>
      <c r="K20" s="2176">
        <f>+(C20-B20)-(I20-H20)</f>
        <v>0</v>
      </c>
      <c r="L20" s="2159">
        <f t="shared" si="0"/>
        <v>0</v>
      </c>
      <c r="M20" s="2159">
        <f t="shared" si="1"/>
        <v>0</v>
      </c>
      <c r="N20" s="2159">
        <f t="shared" si="5"/>
        <v>0</v>
      </c>
    </row>
    <row r="21" spans="1:14">
      <c r="A21" s="2895"/>
      <c r="B21" s="2174"/>
      <c r="C21" s="2175"/>
      <c r="D21" s="2161"/>
      <c r="E21" s="2159">
        <f t="shared" si="2"/>
        <v>0</v>
      </c>
      <c r="F21" s="2158">
        <v>0.1</v>
      </c>
      <c r="G21" s="2159">
        <f t="shared" si="3"/>
        <v>0</v>
      </c>
      <c r="H21" s="2175"/>
      <c r="I21" s="2175"/>
      <c r="J21" s="2161"/>
      <c r="K21" s="2176">
        <f t="shared" si="4"/>
        <v>0</v>
      </c>
      <c r="L21" s="2159">
        <f t="shared" si="0"/>
        <v>0</v>
      </c>
      <c r="M21" s="2159">
        <f t="shared" si="1"/>
        <v>0</v>
      </c>
      <c r="N21" s="2159">
        <f t="shared" si="5"/>
        <v>0</v>
      </c>
    </row>
    <row r="22" spans="1:14">
      <c r="A22" s="2895"/>
      <c r="B22" s="2174"/>
      <c r="C22" s="2175"/>
      <c r="D22" s="2161"/>
      <c r="E22" s="2159">
        <f t="shared" si="2"/>
        <v>0</v>
      </c>
      <c r="F22" s="2158">
        <v>0.1</v>
      </c>
      <c r="G22" s="2159">
        <f t="shared" si="3"/>
        <v>0</v>
      </c>
      <c r="H22" s="2175"/>
      <c r="I22" s="2175"/>
      <c r="J22" s="2161"/>
      <c r="K22" s="2176">
        <f t="shared" si="4"/>
        <v>0</v>
      </c>
      <c r="L22" s="2159">
        <f t="shared" si="0"/>
        <v>0</v>
      </c>
      <c r="M22" s="2159">
        <f t="shared" si="1"/>
        <v>0</v>
      </c>
      <c r="N22" s="2159">
        <f t="shared" si="5"/>
        <v>0</v>
      </c>
    </row>
    <row r="23" spans="1:14">
      <c r="A23" s="2895"/>
      <c r="B23" s="2174"/>
      <c r="C23" s="2175"/>
      <c r="D23" s="2161"/>
      <c r="E23" s="2159">
        <f t="shared" si="2"/>
        <v>0</v>
      </c>
      <c r="F23" s="2158">
        <v>0.1</v>
      </c>
      <c r="G23" s="2159">
        <f t="shared" si="3"/>
        <v>0</v>
      </c>
      <c r="H23" s="2175"/>
      <c r="I23" s="2175"/>
      <c r="J23" s="2161"/>
      <c r="K23" s="2176">
        <f t="shared" si="4"/>
        <v>0</v>
      </c>
      <c r="L23" s="2159">
        <f t="shared" si="0"/>
        <v>0</v>
      </c>
      <c r="M23" s="2159">
        <f t="shared" si="1"/>
        <v>0</v>
      </c>
      <c r="N23" s="2159">
        <f t="shared" si="5"/>
        <v>0</v>
      </c>
    </row>
    <row r="24" spans="1:14">
      <c r="A24" s="2895"/>
      <c r="B24" s="2174"/>
      <c r="C24" s="2175"/>
      <c r="D24" s="2161"/>
      <c r="E24" s="2159">
        <f t="shared" si="2"/>
        <v>0</v>
      </c>
      <c r="F24" s="2158">
        <v>0.1</v>
      </c>
      <c r="G24" s="2159">
        <f t="shared" si="3"/>
        <v>0</v>
      </c>
      <c r="H24" s="2175"/>
      <c r="I24" s="2175"/>
      <c r="J24" s="2161"/>
      <c r="K24" s="2176">
        <f t="shared" si="4"/>
        <v>0</v>
      </c>
      <c r="L24" s="2159">
        <f t="shared" si="0"/>
        <v>0</v>
      </c>
      <c r="M24" s="2159">
        <f t="shared" si="1"/>
        <v>0</v>
      </c>
      <c r="N24" s="2159">
        <f t="shared" si="5"/>
        <v>0</v>
      </c>
    </row>
    <row r="25" spans="1:14">
      <c r="A25" s="2895"/>
      <c r="B25" s="2174"/>
      <c r="C25" s="2175"/>
      <c r="D25" s="2161"/>
      <c r="E25" s="2159">
        <f t="shared" si="2"/>
        <v>0</v>
      </c>
      <c r="F25" s="2158">
        <v>0.1</v>
      </c>
      <c r="G25" s="2159">
        <f t="shared" si="3"/>
        <v>0</v>
      </c>
      <c r="H25" s="2175"/>
      <c r="I25" s="2175"/>
      <c r="J25" s="2161"/>
      <c r="K25" s="2176">
        <f t="shared" si="4"/>
        <v>0</v>
      </c>
      <c r="L25" s="2159">
        <f t="shared" si="0"/>
        <v>0</v>
      </c>
      <c r="M25" s="2159">
        <f t="shared" si="1"/>
        <v>0</v>
      </c>
      <c r="N25" s="2159">
        <f t="shared" si="5"/>
        <v>0</v>
      </c>
    </row>
    <row r="26" spans="1:14">
      <c r="A26" s="2895"/>
      <c r="B26" s="2174"/>
      <c r="C26" s="2175"/>
      <c r="D26" s="2161"/>
      <c r="E26" s="2159">
        <f t="shared" si="2"/>
        <v>0</v>
      </c>
      <c r="F26" s="2158">
        <v>0.1</v>
      </c>
      <c r="G26" s="2159">
        <f t="shared" si="3"/>
        <v>0</v>
      </c>
      <c r="H26" s="2175"/>
      <c r="I26" s="2175"/>
      <c r="J26" s="2161"/>
      <c r="K26" s="2176">
        <f t="shared" si="4"/>
        <v>0</v>
      </c>
      <c r="L26" s="2159">
        <f t="shared" si="0"/>
        <v>0</v>
      </c>
      <c r="M26" s="2159">
        <f t="shared" si="1"/>
        <v>0</v>
      </c>
      <c r="N26" s="2159">
        <f t="shared" si="5"/>
        <v>0</v>
      </c>
    </row>
    <row r="27" spans="1:14">
      <c r="A27" s="2895"/>
      <c r="B27" s="2174"/>
      <c r="C27" s="2175"/>
      <c r="D27" s="2161"/>
      <c r="E27" s="2159">
        <f t="shared" si="2"/>
        <v>0</v>
      </c>
      <c r="F27" s="2158">
        <v>0.1</v>
      </c>
      <c r="G27" s="2159">
        <f t="shared" si="3"/>
        <v>0</v>
      </c>
      <c r="H27" s="2175"/>
      <c r="I27" s="2175"/>
      <c r="J27" s="2161"/>
      <c r="K27" s="2176">
        <f t="shared" si="4"/>
        <v>0</v>
      </c>
      <c r="L27" s="2159">
        <f t="shared" si="0"/>
        <v>0</v>
      </c>
      <c r="M27" s="2159">
        <f t="shared" si="1"/>
        <v>0</v>
      </c>
      <c r="N27" s="2159">
        <f t="shared" si="5"/>
        <v>0</v>
      </c>
    </row>
    <row r="28" spans="1:14">
      <c r="A28" s="2842" t="s">
        <v>662</v>
      </c>
      <c r="B28" s="2177">
        <f>SUM(B17:B27)</f>
        <v>0</v>
      </c>
      <c r="C28" s="2177">
        <f>SUM(C17:C27)</f>
        <v>0</v>
      </c>
      <c r="D28" s="2177">
        <f>SUM(D17:D27)</f>
        <v>0</v>
      </c>
      <c r="E28" s="2177">
        <f>SUM(E17:E27)</f>
        <v>0</v>
      </c>
      <c r="F28" s="2840"/>
      <c r="G28" s="2177">
        <f>SUM(G17:G27)</f>
        <v>0</v>
      </c>
      <c r="H28" s="2177">
        <f t="shared" ref="H28:N28" si="6">SUM(H17:H27)</f>
        <v>0</v>
      </c>
      <c r="I28" s="2177">
        <f t="shared" si="6"/>
        <v>0</v>
      </c>
      <c r="J28" s="2177">
        <f t="shared" si="6"/>
        <v>0</v>
      </c>
      <c r="K28" s="2177">
        <f t="shared" si="6"/>
        <v>0</v>
      </c>
      <c r="L28" s="2177">
        <f>SUM(L17:L27)</f>
        <v>0</v>
      </c>
      <c r="M28" s="2177">
        <f t="shared" si="6"/>
        <v>0</v>
      </c>
      <c r="N28" s="2177">
        <f t="shared" si="6"/>
        <v>0</v>
      </c>
    </row>
    <row r="29" spans="1:14">
      <c r="A29" s="2048"/>
      <c r="B29" s="2048"/>
      <c r="C29" s="2048"/>
      <c r="D29" s="2048"/>
      <c r="E29" s="2048"/>
      <c r="F29" s="2048"/>
      <c r="G29" s="2048"/>
      <c r="H29" s="2048"/>
      <c r="I29" s="2048"/>
      <c r="J29" s="2048"/>
      <c r="K29" s="2048"/>
      <c r="L29" s="2048"/>
      <c r="M29" s="2048"/>
      <c r="N29" s="2048"/>
    </row>
    <row r="30" spans="1:14">
      <c r="A30" s="2048" t="s">
        <v>121</v>
      </c>
      <c r="B30" s="2048"/>
      <c r="C30" s="2048"/>
      <c r="D30" s="2048"/>
      <c r="E30" s="2048"/>
      <c r="F30" s="2048"/>
      <c r="G30" s="2048"/>
      <c r="H30" s="2048"/>
      <c r="I30" s="2048"/>
      <c r="J30" s="2048"/>
      <c r="K30" s="2048"/>
      <c r="L30" s="2048"/>
      <c r="M30" s="2048"/>
      <c r="N30" s="2048"/>
    </row>
    <row r="31" spans="1:14">
      <c r="A31" s="2048" t="s">
        <v>1387</v>
      </c>
      <c r="B31" s="2048"/>
      <c r="C31" s="2048"/>
      <c r="D31" s="2048"/>
      <c r="E31" s="2048"/>
      <c r="F31" s="2048"/>
      <c r="G31" s="2048"/>
      <c r="H31" s="2048"/>
      <c r="I31" s="2048"/>
      <c r="J31" s="2048"/>
      <c r="K31" s="2048"/>
      <c r="L31" s="2048"/>
      <c r="M31" s="2048"/>
      <c r="N31" s="2048"/>
    </row>
    <row r="32" spans="1:14">
      <c r="A32" s="2048" t="s">
        <v>1370</v>
      </c>
      <c r="B32" s="2048"/>
      <c r="C32" s="2048"/>
      <c r="D32" s="2048"/>
      <c r="E32" s="2048"/>
      <c r="F32" s="2048"/>
      <c r="G32" s="2048"/>
      <c r="H32" s="2048"/>
      <c r="I32" s="2048"/>
      <c r="J32" s="2048"/>
      <c r="K32" s="2048"/>
      <c r="L32" s="2048"/>
      <c r="M32" s="2048"/>
      <c r="N32" s="2048"/>
    </row>
    <row r="33" spans="1:14">
      <c r="A33" s="2048" t="s">
        <v>1371</v>
      </c>
      <c r="B33" s="2048"/>
      <c r="C33" s="2048"/>
      <c r="D33" s="2048"/>
      <c r="E33" s="2048"/>
      <c r="F33" s="2048"/>
      <c r="G33" s="2048"/>
      <c r="H33" s="2048"/>
      <c r="I33" s="2048"/>
      <c r="J33" s="2048"/>
      <c r="K33" s="2048"/>
      <c r="L33" s="2048"/>
      <c r="M33" s="2048"/>
      <c r="N33" s="2048"/>
    </row>
    <row r="34" spans="1:14">
      <c r="A34" s="2048" t="s">
        <v>1388</v>
      </c>
      <c r="B34" s="2048"/>
      <c r="C34" s="2048"/>
      <c r="D34" s="2048"/>
      <c r="E34" s="2048"/>
      <c r="F34" s="2048"/>
      <c r="G34" s="2048"/>
      <c r="H34" s="2048"/>
      <c r="I34" s="2048"/>
      <c r="J34" s="2048"/>
      <c r="K34" s="2048"/>
      <c r="L34" s="2048"/>
      <c r="M34" s="2048"/>
      <c r="N34" s="2048"/>
    </row>
    <row r="35" spans="1:14">
      <c r="A35" s="2048"/>
      <c r="B35" s="2048"/>
      <c r="C35" s="2048"/>
      <c r="D35" s="2048"/>
      <c r="E35" s="2048"/>
      <c r="F35" s="2048"/>
      <c r="G35" s="2048"/>
      <c r="H35" s="2048"/>
      <c r="I35" s="2048"/>
      <c r="J35" s="2048"/>
      <c r="K35" s="2048"/>
      <c r="L35" s="2048"/>
      <c r="M35" s="2048"/>
      <c r="N35" s="2048"/>
    </row>
    <row r="36" spans="1:14">
      <c r="A36" s="2048"/>
      <c r="B36" s="2048"/>
      <c r="C36" s="2048"/>
      <c r="D36" s="2048"/>
      <c r="E36" s="2048"/>
      <c r="F36" s="2048"/>
      <c r="G36" s="2048"/>
      <c r="H36" s="2048"/>
      <c r="I36" s="2048"/>
      <c r="J36" s="2048"/>
      <c r="K36" s="2048"/>
      <c r="L36" s="2048"/>
      <c r="M36" s="2048"/>
      <c r="N36" s="4113" t="str">
        <f>+ToC!$E$96</f>
        <v xml:space="preserve">GENERAL Annual Return </v>
      </c>
    </row>
    <row r="37" spans="1:14">
      <c r="A37" s="2048"/>
      <c r="B37" s="2048"/>
      <c r="C37" s="2048"/>
      <c r="D37" s="2048"/>
      <c r="E37" s="2048"/>
      <c r="F37" s="2048"/>
      <c r="G37" s="2048"/>
      <c r="H37" s="2048"/>
      <c r="I37" s="2048"/>
      <c r="J37" s="2048"/>
      <c r="K37" s="2048"/>
      <c r="L37" s="2048"/>
      <c r="M37" s="2048"/>
      <c r="N37" s="2078" t="s">
        <v>1881</v>
      </c>
    </row>
  </sheetData>
  <sheetProtection password="C3AA" sheet="1" objects="1" scenarios="1"/>
  <mergeCells count="5">
    <mergeCell ref="A1:N1"/>
    <mergeCell ref="A8:M8"/>
    <mergeCell ref="A9:M9"/>
    <mergeCell ref="A10:M10"/>
    <mergeCell ref="A11:M11"/>
  </mergeCells>
  <hyperlinks>
    <hyperlink ref="A1:N1" location="ToC!A1" display="40.30"/>
  </hyperlinks>
  <printOptions horizontalCentered="1"/>
  <pageMargins left="0.7" right="0.7" top="0.75" bottom="0.75" header="0.3" footer="0.3"/>
  <pageSetup paperSize="9" scale="55"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theme="3" tint="0.39997558519241921"/>
  </sheetPr>
  <dimension ref="A1:M57"/>
  <sheetViews>
    <sheetView topLeftCell="A15" zoomScale="110" zoomScaleNormal="110" workbookViewId="0">
      <selection activeCell="A18" sqref="A18:B19"/>
    </sheetView>
  </sheetViews>
  <sheetFormatPr defaultColWidth="0" defaultRowHeight="13" zeroHeight="1"/>
  <cols>
    <col min="1" max="1" width="53.796875" style="2178" customWidth="1"/>
    <col min="2" max="2" width="19.5" style="2178" customWidth="1"/>
    <col min="3" max="3" width="18.5" style="2178" customWidth="1"/>
    <col min="4" max="4" width="14.69921875" style="2178" customWidth="1"/>
    <col min="5" max="5" width="13.19921875" style="2178" customWidth="1"/>
    <col min="6" max="6" width="13.19921875" style="2189" customWidth="1"/>
    <col min="7" max="7" width="16.796875" style="2178" customWidth="1"/>
    <col min="8" max="8" width="16.5" style="2178" bestFit="1" customWidth="1"/>
    <col min="9" max="9" width="16.69921875" style="2178" customWidth="1"/>
    <col min="10" max="10" width="14.796875" style="2178" customWidth="1"/>
    <col min="11" max="11" width="13.19921875" style="2189" customWidth="1"/>
    <col min="12" max="12" width="14.5" style="2178" customWidth="1"/>
    <col min="13" max="13" width="15.69921875" style="2178" customWidth="1"/>
    <col min="14" max="16384" width="13.19921875" style="2178" hidden="1"/>
  </cols>
  <sheetData>
    <row r="1" spans="1:13">
      <c r="A1" s="5248" t="s">
        <v>1785</v>
      </c>
      <c r="B1" s="5249"/>
      <c r="C1" s="5249"/>
      <c r="D1" s="5249"/>
      <c r="E1" s="5249"/>
      <c r="F1" s="5249"/>
      <c r="G1" s="5249"/>
      <c r="H1" s="5249"/>
      <c r="I1" s="5249"/>
      <c r="J1" s="5249"/>
      <c r="K1" s="5249"/>
      <c r="L1" s="5249"/>
      <c r="M1" s="2053"/>
    </row>
    <row r="2" spans="1:13">
      <c r="A2" s="2052"/>
      <c r="B2" s="2053"/>
      <c r="C2" s="2050"/>
      <c r="D2" s="2179"/>
      <c r="E2" s="2053"/>
      <c r="F2" s="2050"/>
      <c r="G2" s="2053"/>
      <c r="H2" s="2053"/>
      <c r="I2" s="2053"/>
      <c r="J2" s="2053"/>
      <c r="K2" s="2050"/>
      <c r="L2" s="4899" t="s">
        <v>2216</v>
      </c>
      <c r="M2" s="2053"/>
    </row>
    <row r="3" spans="1:13" ht="15.5">
      <c r="A3" s="1751" t="str">
        <f>+Cover!A14</f>
        <v>Select Name of Insurer/ Financial Holding Company</v>
      </c>
      <c r="B3" s="1751"/>
      <c r="C3" s="397"/>
      <c r="D3" s="1036"/>
      <c r="E3" s="1036"/>
      <c r="F3" s="393"/>
      <c r="G3" s="2053"/>
      <c r="H3" s="2053"/>
      <c r="I3" s="2053"/>
      <c r="J3" s="2053"/>
      <c r="K3" s="2049"/>
      <c r="L3" s="2053"/>
      <c r="M3" s="2053"/>
    </row>
    <row r="4" spans="1:13" ht="15.5">
      <c r="A4" s="1749" t="str">
        <f>+ToC!A3</f>
        <v>Insurer/Financial Holding Company</v>
      </c>
      <c r="B4" s="504"/>
      <c r="C4" s="397"/>
      <c r="D4" s="1036"/>
      <c r="E4" s="1036"/>
      <c r="F4" s="393"/>
      <c r="G4" s="2053"/>
      <c r="H4" s="2053"/>
      <c r="I4" s="2053"/>
      <c r="J4" s="2053"/>
      <c r="K4" s="2050"/>
      <c r="L4" s="2053"/>
      <c r="M4" s="2053"/>
    </row>
    <row r="5" spans="1:13" ht="15.5">
      <c r="A5" s="1749"/>
      <c r="B5" s="504"/>
      <c r="C5" s="397"/>
      <c r="D5" s="1036"/>
      <c r="E5" s="1036"/>
      <c r="F5" s="1461"/>
      <c r="G5" s="2053"/>
      <c r="H5" s="2053"/>
      <c r="I5" s="2053"/>
      <c r="J5" s="2053"/>
      <c r="K5" s="2050"/>
      <c r="L5" s="2053"/>
      <c r="M5" s="2053"/>
    </row>
    <row r="6" spans="1:13" ht="15.5">
      <c r="A6" s="504" t="str">
        <f>+ToC!A5</f>
        <v>General Insurers Annual Return</v>
      </c>
      <c r="B6" s="504"/>
      <c r="C6" s="1750"/>
      <c r="D6" s="1462"/>
      <c r="E6" s="1462"/>
      <c r="F6" s="1036"/>
      <c r="G6" s="2053"/>
      <c r="H6" s="2053"/>
      <c r="I6" s="2053"/>
      <c r="J6" s="2053"/>
      <c r="K6" s="2050"/>
      <c r="L6" s="2053"/>
      <c r="M6" s="2053"/>
    </row>
    <row r="7" spans="1:13" ht="15.5">
      <c r="A7" s="1901" t="str">
        <f>+ToC!A6</f>
        <v>For Year Ended:</v>
      </c>
      <c r="B7" s="504"/>
      <c r="C7" s="397"/>
      <c r="D7" s="2326"/>
      <c r="E7" s="1036"/>
      <c r="F7" s="4132">
        <f>+Cover!A22</f>
        <v>0</v>
      </c>
      <c r="G7" s="2053"/>
      <c r="H7" s="2053"/>
      <c r="I7" s="2053"/>
      <c r="J7" s="2053"/>
      <c r="K7" s="2050"/>
      <c r="L7" s="502"/>
      <c r="M7" s="2053"/>
    </row>
    <row r="8" spans="1:13">
      <c r="A8" s="5650"/>
      <c r="B8" s="5651"/>
      <c r="C8" s="5651"/>
      <c r="D8" s="5651"/>
      <c r="E8" s="5669"/>
      <c r="F8" s="5669"/>
      <c r="G8" s="5669"/>
      <c r="H8" s="5669"/>
      <c r="I8" s="5669"/>
      <c r="J8" s="5669"/>
      <c r="K8" s="5669"/>
      <c r="L8" s="5669"/>
      <c r="M8" s="2053"/>
    </row>
    <row r="9" spans="1:13">
      <c r="A9" s="5650" t="s">
        <v>542</v>
      </c>
      <c r="B9" s="5651"/>
      <c r="C9" s="5651"/>
      <c r="D9" s="5651"/>
      <c r="E9" s="5669"/>
      <c r="F9" s="5669"/>
      <c r="G9" s="5669"/>
      <c r="H9" s="5669"/>
      <c r="I9" s="5669"/>
      <c r="J9" s="5669"/>
      <c r="K9" s="5669"/>
      <c r="L9" s="5669"/>
      <c r="M9" s="2053"/>
    </row>
    <row r="10" spans="1:13">
      <c r="A10" s="5650" t="s">
        <v>1372</v>
      </c>
      <c r="B10" s="5651"/>
      <c r="C10" s="5651"/>
      <c r="D10" s="5651"/>
      <c r="E10" s="5669"/>
      <c r="F10" s="5669"/>
      <c r="G10" s="5669"/>
      <c r="H10" s="5669"/>
      <c r="I10" s="5669"/>
      <c r="J10" s="5669"/>
      <c r="K10" s="5669"/>
      <c r="L10" s="5669"/>
      <c r="M10" s="2053"/>
    </row>
    <row r="11" spans="1:13">
      <c r="A11" s="5651" t="s">
        <v>1389</v>
      </c>
      <c r="B11" s="5651"/>
      <c r="C11" s="5651"/>
      <c r="D11" s="5651"/>
      <c r="E11" s="5651"/>
      <c r="F11" s="5651"/>
      <c r="G11" s="5651"/>
      <c r="H11" s="5651"/>
      <c r="I11" s="5651"/>
      <c r="J11" s="5651"/>
      <c r="K11" s="5651"/>
      <c r="L11" s="5651"/>
      <c r="M11" s="2053"/>
    </row>
    <row r="12" spans="1:13">
      <c r="A12" s="2053"/>
      <c r="B12" s="2053"/>
      <c r="C12" s="2053"/>
      <c r="D12" s="2053"/>
      <c r="E12" s="2053"/>
      <c r="F12" s="2050"/>
      <c r="G12" s="2053"/>
      <c r="H12" s="2053"/>
      <c r="I12" s="2053"/>
      <c r="J12" s="2053"/>
      <c r="K12" s="2050"/>
      <c r="L12" s="2053"/>
      <c r="M12" s="2053"/>
    </row>
    <row r="13" spans="1:13">
      <c r="A13" s="2039"/>
      <c r="B13" s="5656" t="s">
        <v>1390</v>
      </c>
      <c r="C13" s="5657"/>
      <c r="D13" s="5657"/>
      <c r="E13" s="5657"/>
      <c r="F13" s="5657"/>
      <c r="G13" s="5658"/>
      <c r="H13" s="5656" t="s">
        <v>1391</v>
      </c>
      <c r="I13" s="5657"/>
      <c r="J13" s="5657"/>
      <c r="K13" s="5657"/>
      <c r="L13" s="5658"/>
      <c r="M13" s="5684" t="s">
        <v>1392</v>
      </c>
    </row>
    <row r="14" spans="1:13" ht="39">
      <c r="A14" s="2081" t="s">
        <v>1393</v>
      </c>
      <c r="B14" s="2081" t="s">
        <v>1394</v>
      </c>
      <c r="C14" s="2081" t="s">
        <v>1395</v>
      </c>
      <c r="D14" s="2081" t="s">
        <v>1396</v>
      </c>
      <c r="E14" s="2081" t="s">
        <v>1397</v>
      </c>
      <c r="F14" s="2081" t="s">
        <v>598</v>
      </c>
      <c r="G14" s="2081" t="s">
        <v>1398</v>
      </c>
      <c r="H14" s="2081" t="s">
        <v>1394</v>
      </c>
      <c r="I14" s="2081" t="s">
        <v>1395</v>
      </c>
      <c r="J14" s="2081" t="s">
        <v>1399</v>
      </c>
      <c r="K14" s="2081" t="s">
        <v>598</v>
      </c>
      <c r="L14" s="2081" t="s">
        <v>1400</v>
      </c>
      <c r="M14" s="5684"/>
    </row>
    <row r="15" spans="1:13">
      <c r="A15" s="2081"/>
      <c r="B15" s="2038" t="s">
        <v>327</v>
      </c>
      <c r="C15" s="2038" t="s">
        <v>336</v>
      </c>
      <c r="D15" s="2038" t="s">
        <v>558</v>
      </c>
      <c r="E15" s="2038" t="s">
        <v>573</v>
      </c>
      <c r="F15" s="2038" t="s">
        <v>578</v>
      </c>
      <c r="G15" s="2038" t="s">
        <v>580</v>
      </c>
      <c r="H15" s="2038" t="s">
        <v>581</v>
      </c>
      <c r="I15" s="2038" t="s">
        <v>584</v>
      </c>
      <c r="J15" s="2038" t="s">
        <v>586</v>
      </c>
      <c r="K15" s="2038" t="s">
        <v>587</v>
      </c>
      <c r="L15" s="2038" t="s">
        <v>589</v>
      </c>
      <c r="M15" s="2038" t="s">
        <v>596</v>
      </c>
    </row>
    <row r="16" spans="1:13">
      <c r="A16" s="2081"/>
      <c r="B16" s="5684" t="s">
        <v>349</v>
      </c>
      <c r="C16" s="5684"/>
      <c r="D16" s="5684"/>
      <c r="E16" s="5684"/>
      <c r="F16" s="2081"/>
      <c r="G16" s="2081"/>
      <c r="H16" s="5684" t="s">
        <v>349</v>
      </c>
      <c r="I16" s="5684"/>
      <c r="J16" s="5684"/>
      <c r="K16" s="2081"/>
      <c r="L16" s="2081"/>
      <c r="M16" s="2081"/>
    </row>
    <row r="17" spans="1:13">
      <c r="A17" s="5652" t="s">
        <v>1401</v>
      </c>
      <c r="B17" s="5652"/>
      <c r="C17" s="5680"/>
      <c r="D17" s="5652"/>
      <c r="E17" s="5652"/>
      <c r="F17" s="5652"/>
      <c r="G17" s="5652"/>
      <c r="H17" s="5652"/>
      <c r="I17" s="5652"/>
      <c r="J17" s="5652"/>
      <c r="K17" s="5652"/>
      <c r="L17" s="5652"/>
      <c r="M17" s="5652"/>
    </row>
    <row r="18" spans="1:13">
      <c r="A18" s="2041" t="s">
        <v>1402</v>
      </c>
      <c r="B18" s="2109"/>
      <c r="C18" s="2109"/>
      <c r="D18" s="2109"/>
      <c r="E18" s="2109"/>
      <c r="F18" s="2181"/>
      <c r="G18" s="2109"/>
      <c r="H18" s="2109"/>
      <c r="I18" s="2109"/>
      <c r="J18" s="2109"/>
      <c r="K18" s="2124"/>
      <c r="L18" s="2109"/>
      <c r="M18" s="2109"/>
    </row>
    <row r="19" spans="1:13">
      <c r="A19" s="2041" t="s">
        <v>1403</v>
      </c>
      <c r="B19" s="2182"/>
      <c r="C19" s="2182"/>
      <c r="D19" s="2043">
        <f>+B19-C19</f>
        <v>0</v>
      </c>
      <c r="E19" s="2131"/>
      <c r="F19" s="2183">
        <v>5.0000000000000001E-4</v>
      </c>
      <c r="G19" s="2043">
        <f>+(D19-E19)*F19</f>
        <v>0</v>
      </c>
      <c r="H19" s="2136"/>
      <c r="I19" s="2131"/>
      <c r="J19" s="2043">
        <f>+H19-I19</f>
        <v>0</v>
      </c>
      <c r="K19" s="2183">
        <v>5.0000000000000001E-4</v>
      </c>
      <c r="L19" s="2043">
        <f>+J19*K19</f>
        <v>0</v>
      </c>
      <c r="M19" s="2043">
        <f>+G19-L19</f>
        <v>0</v>
      </c>
    </row>
    <row r="20" spans="1:13">
      <c r="A20" s="2041" t="s">
        <v>1404</v>
      </c>
      <c r="B20" s="2182"/>
      <c r="C20" s="2182"/>
      <c r="D20" s="2043">
        <f>+B20-C20</f>
        <v>0</v>
      </c>
      <c r="E20" s="2131"/>
      <c r="F20" s="2183">
        <v>1E-3</v>
      </c>
      <c r="G20" s="2043">
        <f>+(D20-E20)*F20</f>
        <v>0</v>
      </c>
      <c r="H20" s="2136"/>
      <c r="I20" s="2131"/>
      <c r="J20" s="2043">
        <f>+H20-I20</f>
        <v>0</v>
      </c>
      <c r="K20" s="2183">
        <v>1E-3</v>
      </c>
      <c r="L20" s="2043">
        <f>+J20*K20</f>
        <v>0</v>
      </c>
      <c r="M20" s="2043">
        <f>+G20-L20</f>
        <v>0</v>
      </c>
    </row>
    <row r="21" spans="1:13">
      <c r="A21" s="2041" t="s">
        <v>1405</v>
      </c>
      <c r="B21" s="2182"/>
      <c r="C21" s="2182"/>
      <c r="D21" s="2043">
        <f>+B21-C21</f>
        <v>0</v>
      </c>
      <c r="E21" s="2131"/>
      <c r="F21" s="2183">
        <v>2E-3</v>
      </c>
      <c r="G21" s="2043">
        <f>+(D21-E21)*F21</f>
        <v>0</v>
      </c>
      <c r="H21" s="2136"/>
      <c r="I21" s="2131"/>
      <c r="J21" s="2043">
        <f>+H21-I21</f>
        <v>0</v>
      </c>
      <c r="K21" s="2183">
        <v>2E-3</v>
      </c>
      <c r="L21" s="2043">
        <f>+J21*K21</f>
        <v>0</v>
      </c>
      <c r="M21" s="2043">
        <f>+G21-L21</f>
        <v>0</v>
      </c>
    </row>
    <row r="22" spans="1:13">
      <c r="A22" s="2109" t="s">
        <v>1406</v>
      </c>
      <c r="B22" s="2182"/>
      <c r="C22" s="2182"/>
      <c r="D22" s="2043">
        <f>+B22-C22</f>
        <v>0</v>
      </c>
      <c r="E22" s="2131"/>
      <c r="F22" s="2183">
        <v>1E-3</v>
      </c>
      <c r="G22" s="2043">
        <f>+(D22-E22)*F22</f>
        <v>0</v>
      </c>
      <c r="H22" s="2136"/>
      <c r="I22" s="2131"/>
      <c r="J22" s="2043">
        <f>+H22-I22</f>
        <v>0</v>
      </c>
      <c r="K22" s="2183">
        <v>1E-3</v>
      </c>
      <c r="L22" s="2043">
        <f>+J22*K22</f>
        <v>0</v>
      </c>
      <c r="M22" s="2043">
        <f>+G22-L22</f>
        <v>0</v>
      </c>
    </row>
    <row r="23" spans="1:13">
      <c r="A23" s="2108" t="s">
        <v>1407</v>
      </c>
      <c r="B23" s="2139">
        <f>SUM(B19:B22)</f>
        <v>0</v>
      </c>
      <c r="C23" s="2139">
        <f>SUM(C19:C22)</f>
        <v>0</v>
      </c>
      <c r="D23" s="2139">
        <f>SUM(D19:D22)</f>
        <v>0</v>
      </c>
      <c r="E23" s="2139">
        <f>SUM(E19:E22)</f>
        <v>0</v>
      </c>
      <c r="F23" s="2184"/>
      <c r="G23" s="2139">
        <f>SUM(G19:G22)</f>
        <v>0</v>
      </c>
      <c r="H23" s="2139">
        <f>SUM(H19:H22)</f>
        <v>0</v>
      </c>
      <c r="I23" s="2139">
        <f>SUM(I19:I22)</f>
        <v>0</v>
      </c>
      <c r="J23" s="2139">
        <f>SUM(J19:J22)</f>
        <v>0</v>
      </c>
      <c r="K23" s="2185"/>
      <c r="L23" s="2139">
        <f>SUM(L19:L22)</f>
        <v>0</v>
      </c>
      <c r="M23" s="2139">
        <f>SUM(M19:M22)</f>
        <v>0</v>
      </c>
    </row>
    <row r="24" spans="1:13">
      <c r="A24" s="5683"/>
      <c r="B24" s="5683"/>
      <c r="C24" s="5683"/>
      <c r="D24" s="5683"/>
      <c r="E24" s="5683"/>
      <c r="F24" s="5683"/>
      <c r="G24" s="5683"/>
      <c r="H24" s="5683"/>
      <c r="I24" s="5683"/>
      <c r="J24" s="5683"/>
      <c r="K24" s="5683"/>
      <c r="L24" s="5683"/>
      <c r="M24" s="5683"/>
    </row>
    <row r="25" spans="1:13">
      <c r="A25" s="5683" t="s">
        <v>1408</v>
      </c>
      <c r="B25" s="5683"/>
      <c r="C25" s="5683"/>
      <c r="D25" s="5683"/>
      <c r="E25" s="5683"/>
      <c r="F25" s="5683"/>
      <c r="G25" s="5683"/>
      <c r="H25" s="5683"/>
      <c r="I25" s="5683"/>
      <c r="J25" s="5683"/>
      <c r="K25" s="5683"/>
      <c r="L25" s="5683"/>
      <c r="M25" s="5683"/>
    </row>
    <row r="26" spans="1:13">
      <c r="A26" s="2041" t="s">
        <v>1403</v>
      </c>
      <c r="B26" s="2136"/>
      <c r="C26" s="2136"/>
      <c r="D26" s="2043">
        <f>+B26-C26</f>
        <v>0</v>
      </c>
      <c r="E26" s="2131"/>
      <c r="F26" s="2183">
        <v>5.0000000000000001E-4</v>
      </c>
      <c r="G26" s="2043">
        <f>+(D26-E26)*F26</f>
        <v>0</v>
      </c>
      <c r="H26" s="2136"/>
      <c r="I26" s="2131"/>
      <c r="J26" s="2043">
        <f>+H26-I26</f>
        <v>0</v>
      </c>
      <c r="K26" s="2183">
        <v>5.0000000000000001E-4</v>
      </c>
      <c r="L26" s="2043">
        <f>+J26*K26</f>
        <v>0</v>
      </c>
      <c r="M26" s="2043">
        <f>+G26-L26</f>
        <v>0</v>
      </c>
    </row>
    <row r="27" spans="1:13">
      <c r="A27" s="2041" t="s">
        <v>1404</v>
      </c>
      <c r="B27" s="2136"/>
      <c r="C27" s="2136"/>
      <c r="D27" s="2043">
        <f>+B27-C27</f>
        <v>0</v>
      </c>
      <c r="E27" s="2131"/>
      <c r="F27" s="2183">
        <v>1E-3</v>
      </c>
      <c r="G27" s="2043">
        <f>+(D27-E27)*F27</f>
        <v>0</v>
      </c>
      <c r="H27" s="2136"/>
      <c r="I27" s="2131"/>
      <c r="J27" s="2043">
        <f>+H27-I27</f>
        <v>0</v>
      </c>
      <c r="K27" s="2183">
        <v>1E-3</v>
      </c>
      <c r="L27" s="2043">
        <f>+J27*K27</f>
        <v>0</v>
      </c>
      <c r="M27" s="2043">
        <f>+G27-L27</f>
        <v>0</v>
      </c>
    </row>
    <row r="28" spans="1:13">
      <c r="A28" s="2041" t="s">
        <v>1405</v>
      </c>
      <c r="B28" s="2136"/>
      <c r="C28" s="2136"/>
      <c r="D28" s="2043">
        <f>+B28-C28</f>
        <v>0</v>
      </c>
      <c r="E28" s="2131"/>
      <c r="F28" s="2183">
        <v>2E-3</v>
      </c>
      <c r="G28" s="2043">
        <f>+(D28-E28)*F28</f>
        <v>0</v>
      </c>
      <c r="H28" s="2136"/>
      <c r="I28" s="2131"/>
      <c r="J28" s="2043">
        <f>+H28-I28</f>
        <v>0</v>
      </c>
      <c r="K28" s="2183">
        <v>2E-3</v>
      </c>
      <c r="L28" s="2043">
        <f>+J28*K28</f>
        <v>0</v>
      </c>
      <c r="M28" s="2043">
        <f>+G28-L28</f>
        <v>0</v>
      </c>
    </row>
    <row r="29" spans="1:13">
      <c r="A29" s="2039" t="s">
        <v>1409</v>
      </c>
      <c r="B29" s="2139">
        <f>SUM(B26:B28)</f>
        <v>0</v>
      </c>
      <c r="C29" s="2139">
        <f>SUM(C26:C28)</f>
        <v>0</v>
      </c>
      <c r="D29" s="2139">
        <f>SUM(D26:D28)</f>
        <v>0</v>
      </c>
      <c r="E29" s="2139">
        <f>SUM(E26:E28)</f>
        <v>0</v>
      </c>
      <c r="F29" s="2184"/>
      <c r="G29" s="2139">
        <f>SUM(G26:G28)</f>
        <v>0</v>
      </c>
      <c r="H29" s="2139">
        <f>SUM(H26:H28)</f>
        <v>0</v>
      </c>
      <c r="I29" s="2139">
        <f>SUM(I26:I28)</f>
        <v>0</v>
      </c>
      <c r="J29" s="2139">
        <f>SUM(J26:J28)</f>
        <v>0</v>
      </c>
      <c r="K29" s="2186"/>
      <c r="L29" s="2139">
        <f>SUM(L26:L28)</f>
        <v>0</v>
      </c>
      <c r="M29" s="2139">
        <f>SUM(M26:M28)</f>
        <v>0</v>
      </c>
    </row>
    <row r="30" spans="1:13">
      <c r="A30" s="5680"/>
      <c r="B30" s="5680"/>
      <c r="C30" s="5680"/>
      <c r="D30" s="5680"/>
      <c r="E30" s="5680"/>
      <c r="F30" s="5680"/>
      <c r="G30" s="5680"/>
      <c r="H30" s="5680"/>
      <c r="I30" s="5680"/>
      <c r="J30" s="5680"/>
      <c r="K30" s="5680"/>
      <c r="L30" s="5680"/>
      <c r="M30" s="5680"/>
    </row>
    <row r="31" spans="1:13">
      <c r="A31" s="5652" t="s">
        <v>1410</v>
      </c>
      <c r="B31" s="5652"/>
      <c r="C31" s="5652"/>
      <c r="D31" s="5652"/>
      <c r="E31" s="5652"/>
      <c r="F31" s="5652"/>
      <c r="G31" s="5652"/>
      <c r="H31" s="5652"/>
      <c r="I31" s="5652"/>
      <c r="J31" s="5652"/>
      <c r="K31" s="5652"/>
      <c r="L31" s="5652"/>
      <c r="M31" s="5652"/>
    </row>
    <row r="32" spans="1:13">
      <c r="A32" s="2041" t="s">
        <v>1402</v>
      </c>
      <c r="B32" s="2076"/>
      <c r="C32" s="2109"/>
      <c r="D32" s="2109"/>
      <c r="E32" s="2041"/>
      <c r="F32" s="2040"/>
      <c r="G32" s="2043"/>
      <c r="H32" s="2045"/>
      <c r="I32" s="2045"/>
      <c r="J32" s="2045"/>
      <c r="K32" s="2038"/>
      <c r="L32" s="2109"/>
      <c r="M32" s="2109"/>
    </row>
    <row r="33" spans="1:13">
      <c r="A33" s="2041" t="s">
        <v>1403</v>
      </c>
      <c r="B33" s="2182"/>
      <c r="C33" s="2182"/>
      <c r="D33" s="2043">
        <f>+B33-C33</f>
        <v>0</v>
      </c>
      <c r="E33" s="2131"/>
      <c r="F33" s="2183">
        <v>1.4999999999999999E-4</v>
      </c>
      <c r="G33" s="2043">
        <f>+(D33-E33)*F33</f>
        <v>0</v>
      </c>
      <c r="H33" s="2187"/>
      <c r="I33" s="2131"/>
      <c r="J33" s="2043">
        <f>+H33-I33</f>
        <v>0</v>
      </c>
      <c r="K33" s="2183">
        <v>1.4999999999999999E-4</v>
      </c>
      <c r="L33" s="2043">
        <f>+J33*K33</f>
        <v>0</v>
      </c>
      <c r="M33" s="2043">
        <f>+G33-L33</f>
        <v>0</v>
      </c>
    </row>
    <row r="34" spans="1:13">
      <c r="A34" s="2041" t="s">
        <v>1404</v>
      </c>
      <c r="B34" s="2182"/>
      <c r="C34" s="2182"/>
      <c r="D34" s="2043">
        <f>+B34-C34</f>
        <v>0</v>
      </c>
      <c r="E34" s="2131"/>
      <c r="F34" s="2183">
        <v>2.9999999999999997E-4</v>
      </c>
      <c r="G34" s="2043">
        <f>+(D34-E34)*F34</f>
        <v>0</v>
      </c>
      <c r="H34" s="2187"/>
      <c r="I34" s="2131"/>
      <c r="J34" s="2043">
        <f>+H34-I34</f>
        <v>0</v>
      </c>
      <c r="K34" s="2183">
        <v>2.9999999999999997E-4</v>
      </c>
      <c r="L34" s="2043">
        <f>+J34*K34</f>
        <v>0</v>
      </c>
      <c r="M34" s="2043">
        <f>+G34-L34</f>
        <v>0</v>
      </c>
    </row>
    <row r="35" spans="1:13">
      <c r="A35" s="2041" t="s">
        <v>1405</v>
      </c>
      <c r="B35" s="2182"/>
      <c r="C35" s="2182"/>
      <c r="D35" s="2043">
        <f>+B35-C35</f>
        <v>0</v>
      </c>
      <c r="E35" s="2131"/>
      <c r="F35" s="2183">
        <v>5.9999999999999995E-4</v>
      </c>
      <c r="G35" s="2043">
        <f>+(D35-E35)*F35</f>
        <v>0</v>
      </c>
      <c r="H35" s="2187"/>
      <c r="I35" s="2131"/>
      <c r="J35" s="2043">
        <f>+H35-I35</f>
        <v>0</v>
      </c>
      <c r="K35" s="2183">
        <v>5.9999999999999995E-4</v>
      </c>
      <c r="L35" s="2043">
        <f>+J35*K35</f>
        <v>0</v>
      </c>
      <c r="M35" s="2043">
        <f>+G35-L35</f>
        <v>0</v>
      </c>
    </row>
    <row r="36" spans="1:13">
      <c r="A36" s="2109" t="s">
        <v>1406</v>
      </c>
      <c r="B36" s="2182"/>
      <c r="C36" s="2182"/>
      <c r="D36" s="2043">
        <f>+B36-C36</f>
        <v>0</v>
      </c>
      <c r="E36" s="2131"/>
      <c r="F36" s="2183">
        <v>2.9999999999999997E-4</v>
      </c>
      <c r="G36" s="2043">
        <f>+(D36-E36)*F36</f>
        <v>0</v>
      </c>
      <c r="H36" s="2187"/>
      <c r="I36" s="2131"/>
      <c r="J36" s="2043">
        <f>+H36-I36</f>
        <v>0</v>
      </c>
      <c r="K36" s="2183">
        <v>2.9999999999999997E-4</v>
      </c>
      <c r="L36" s="2043">
        <f>+J36*K36</f>
        <v>0</v>
      </c>
      <c r="M36" s="2043">
        <f>+G36-L36</f>
        <v>0</v>
      </c>
    </row>
    <row r="37" spans="1:13">
      <c r="A37" s="2041" t="s">
        <v>1411</v>
      </c>
      <c r="B37" s="3676"/>
      <c r="C37" s="3676"/>
      <c r="D37" s="2045"/>
      <c r="E37" s="2045"/>
      <c r="F37" s="2183"/>
      <c r="G37" s="2045"/>
      <c r="H37" s="2045"/>
      <c r="I37" s="2045"/>
      <c r="J37" s="2045"/>
      <c r="K37" s="2183"/>
      <c r="L37" s="2045"/>
      <c r="M37" s="2045"/>
    </row>
    <row r="38" spans="1:13">
      <c r="A38" s="2041" t="s">
        <v>1403</v>
      </c>
      <c r="B38" s="2182"/>
      <c r="C38" s="2182"/>
      <c r="D38" s="2043">
        <f>+B38-C38</f>
        <v>0</v>
      </c>
      <c r="E38" s="2131"/>
      <c r="F38" s="2183">
        <v>1.4999999999999999E-4</v>
      </c>
      <c r="G38" s="2043">
        <f>+(D38-E38)*F38</f>
        <v>0</v>
      </c>
      <c r="H38" s="2187"/>
      <c r="I38" s="2131"/>
      <c r="J38" s="2043">
        <f>+H38-I38</f>
        <v>0</v>
      </c>
      <c r="K38" s="2183">
        <v>1.4999999999999999E-4</v>
      </c>
      <c r="L38" s="2043">
        <f>+J38*K38</f>
        <v>0</v>
      </c>
      <c r="M38" s="2043">
        <f>+G38-L38</f>
        <v>0</v>
      </c>
    </row>
    <row r="39" spans="1:13">
      <c r="A39" s="2041" t="s">
        <v>1404</v>
      </c>
      <c r="B39" s="2182"/>
      <c r="C39" s="2182"/>
      <c r="D39" s="2043">
        <f>+B39-C39</f>
        <v>0</v>
      </c>
      <c r="E39" s="2131"/>
      <c r="F39" s="2183">
        <v>2.9999999999999997E-4</v>
      </c>
      <c r="G39" s="2043">
        <f>+(D39-E39)*F39</f>
        <v>0</v>
      </c>
      <c r="H39" s="2187"/>
      <c r="I39" s="2131"/>
      <c r="J39" s="2043">
        <f>+H39-I39</f>
        <v>0</v>
      </c>
      <c r="K39" s="2183">
        <v>2.9999999999999997E-4</v>
      </c>
      <c r="L39" s="2043">
        <f>+J39*K39</f>
        <v>0</v>
      </c>
      <c r="M39" s="2043">
        <f>+G39-L39</f>
        <v>0</v>
      </c>
    </row>
    <row r="40" spans="1:13">
      <c r="A40" s="2041" t="s">
        <v>1405</v>
      </c>
      <c r="B40" s="2182"/>
      <c r="C40" s="2182"/>
      <c r="D40" s="2043">
        <f>+B40-C40</f>
        <v>0</v>
      </c>
      <c r="E40" s="2131"/>
      <c r="F40" s="2183">
        <v>5.9999999999999995E-4</v>
      </c>
      <c r="G40" s="2043">
        <f>+(D40-E40)*F40</f>
        <v>0</v>
      </c>
      <c r="H40" s="2187"/>
      <c r="I40" s="2131"/>
      <c r="J40" s="2043">
        <f>+H40-I40</f>
        <v>0</v>
      </c>
      <c r="K40" s="2183">
        <v>5.9999999999999995E-4</v>
      </c>
      <c r="L40" s="2043">
        <f>+J40*K40</f>
        <v>0</v>
      </c>
      <c r="M40" s="2043">
        <f>+G40-L40</f>
        <v>0</v>
      </c>
    </row>
    <row r="41" spans="1:13">
      <c r="A41" s="2039" t="s">
        <v>1412</v>
      </c>
      <c r="B41" s="2139">
        <f>SUM(B33:B40)</f>
        <v>0</v>
      </c>
      <c r="C41" s="2139">
        <f>SUM(C33:C40)</f>
        <v>0</v>
      </c>
      <c r="D41" s="2139">
        <f>SUM(D33:D40)</f>
        <v>0</v>
      </c>
      <c r="E41" s="2139">
        <f>SUM(E33:E40)</f>
        <v>0</v>
      </c>
      <c r="F41" s="2186"/>
      <c r="G41" s="2139">
        <f>SUM(G33:G40)</f>
        <v>0</v>
      </c>
      <c r="H41" s="2139">
        <f>SUM(H33:H40)</f>
        <v>0</v>
      </c>
      <c r="I41" s="2139">
        <f>SUM(I33:I40)</f>
        <v>0</v>
      </c>
      <c r="J41" s="2139">
        <f>SUM(J33:J40)</f>
        <v>0</v>
      </c>
      <c r="K41" s="2186"/>
      <c r="L41" s="2139">
        <f>SUM(L33:L40)</f>
        <v>0</v>
      </c>
      <c r="M41" s="2139">
        <f>SUM(M33:M40)</f>
        <v>0</v>
      </c>
    </row>
    <row r="42" spans="1:13">
      <c r="A42" s="5652"/>
      <c r="B42" s="5652"/>
      <c r="C42" s="5652"/>
      <c r="D42" s="5652"/>
      <c r="E42" s="5652"/>
      <c r="F42" s="5652"/>
      <c r="G42" s="5652"/>
      <c r="H42" s="5652"/>
      <c r="I42" s="5652"/>
      <c r="J42" s="5652"/>
      <c r="K42" s="5652"/>
      <c r="L42" s="5652"/>
      <c r="M42" s="5652"/>
    </row>
    <row r="43" spans="1:13">
      <c r="A43" s="5652" t="s">
        <v>1413</v>
      </c>
      <c r="B43" s="5652"/>
      <c r="C43" s="5652"/>
      <c r="D43" s="5652"/>
      <c r="E43" s="5652"/>
      <c r="F43" s="5652"/>
      <c r="G43" s="5652"/>
      <c r="H43" s="5652"/>
      <c r="I43" s="5652"/>
      <c r="J43" s="5652"/>
      <c r="K43" s="5652"/>
      <c r="L43" s="5652"/>
      <c r="M43" s="5652"/>
    </row>
    <row r="44" spans="1:13">
      <c r="A44" s="2041" t="s">
        <v>1414</v>
      </c>
      <c r="B44" s="2136"/>
      <c r="C44" s="2187"/>
      <c r="D44" s="2043">
        <f>+C44</f>
        <v>0</v>
      </c>
      <c r="E44" s="2131"/>
      <c r="F44" s="2183">
        <v>0.01</v>
      </c>
      <c r="G44" s="2043">
        <f>+(D44-E44)*F44</f>
        <v>0</v>
      </c>
      <c r="H44" s="2136"/>
      <c r="I44" s="2136"/>
      <c r="J44" s="2043">
        <f>+I44</f>
        <v>0</v>
      </c>
      <c r="K44" s="2183">
        <v>0.01</v>
      </c>
      <c r="L44" s="2043">
        <f>+J44*K44</f>
        <v>0</v>
      </c>
      <c r="M44" s="2043">
        <f>+G44-L44</f>
        <v>0</v>
      </c>
    </row>
    <row r="45" spans="1:13">
      <c r="A45" s="2041" t="s">
        <v>1415</v>
      </c>
      <c r="B45" s="2136"/>
      <c r="C45" s="2187"/>
      <c r="D45" s="2043">
        <f>+C45</f>
        <v>0</v>
      </c>
      <c r="E45" s="2131"/>
      <c r="F45" s="2183">
        <v>0.01</v>
      </c>
      <c r="G45" s="2043">
        <f>+(D45-E45)*F45</f>
        <v>0</v>
      </c>
      <c r="H45" s="2136"/>
      <c r="I45" s="2136"/>
      <c r="J45" s="2043">
        <f>+I45</f>
        <v>0</v>
      </c>
      <c r="K45" s="2183">
        <v>0.01</v>
      </c>
      <c r="L45" s="2043">
        <f>+J45*K45</f>
        <v>0</v>
      </c>
      <c r="M45" s="2043">
        <f>+G45-L45</f>
        <v>0</v>
      </c>
    </row>
    <row r="46" spans="1:13">
      <c r="A46" s="2039" t="s">
        <v>1416</v>
      </c>
      <c r="B46" s="2139">
        <f>SUM(B44:B45)</f>
        <v>0</v>
      </c>
      <c r="C46" s="2139">
        <f>SUM(C44:C45)</f>
        <v>0</v>
      </c>
      <c r="D46" s="2139">
        <f>SUM(D44:D45)</f>
        <v>0</v>
      </c>
      <c r="E46" s="2139">
        <f>SUM(E44:E45)</f>
        <v>0</v>
      </c>
      <c r="F46" s="2186"/>
      <c r="G46" s="2139">
        <f>SUM(G44:G45)</f>
        <v>0</v>
      </c>
      <c r="H46" s="2139"/>
      <c r="I46" s="2139">
        <f>SUM(I44:I45)</f>
        <v>0</v>
      </c>
      <c r="J46" s="2139">
        <f>SUM(J44:J45)</f>
        <v>0</v>
      </c>
      <c r="K46" s="2186"/>
      <c r="L46" s="2139">
        <f>SUM(L44:L45)</f>
        <v>0</v>
      </c>
      <c r="M46" s="2139">
        <f>SUM(M44:M45)</f>
        <v>0</v>
      </c>
    </row>
    <row r="47" spans="1:13">
      <c r="A47" s="5652"/>
      <c r="B47" s="5652"/>
      <c r="C47" s="5652"/>
      <c r="D47" s="5652"/>
      <c r="E47" s="5652"/>
      <c r="F47" s="5652"/>
      <c r="G47" s="5652"/>
      <c r="H47" s="5652"/>
      <c r="I47" s="5652"/>
      <c r="J47" s="5652"/>
      <c r="K47" s="5652"/>
      <c r="L47" s="5652"/>
      <c r="M47" s="5652"/>
    </row>
    <row r="48" spans="1:13">
      <c r="A48" s="5652" t="s">
        <v>1417</v>
      </c>
      <c r="B48" s="5652"/>
      <c r="C48" s="5652"/>
      <c r="D48" s="5652"/>
      <c r="E48" s="5652"/>
      <c r="F48" s="5652"/>
      <c r="G48" s="5652"/>
      <c r="H48" s="5652"/>
      <c r="I48" s="5652"/>
      <c r="J48" s="5652"/>
      <c r="K48" s="5652"/>
      <c r="L48" s="5652"/>
      <c r="M48" s="5652"/>
    </row>
    <row r="49" spans="1:13">
      <c r="A49" s="2041" t="s">
        <v>1403</v>
      </c>
      <c r="B49" s="2188"/>
      <c r="C49" s="2136"/>
      <c r="D49" s="2043">
        <f>+B49-C49</f>
        <v>0</v>
      </c>
      <c r="E49" s="2131"/>
      <c r="F49" s="2183">
        <v>5.0000000000000001E-4</v>
      </c>
      <c r="G49" s="2043">
        <f>+(D49-E49)*F49</f>
        <v>0</v>
      </c>
      <c r="H49" s="2187"/>
      <c r="I49" s="2131"/>
      <c r="J49" s="2043">
        <f>+H49-I49</f>
        <v>0</v>
      </c>
      <c r="K49" s="2183">
        <v>5.0000000000000001E-4</v>
      </c>
      <c r="L49" s="2043">
        <f>+J49*K49</f>
        <v>0</v>
      </c>
      <c r="M49" s="2043">
        <f>+G49-L49</f>
        <v>0</v>
      </c>
    </row>
    <row r="50" spans="1:13">
      <c r="A50" s="2041" t="s">
        <v>1404</v>
      </c>
      <c r="B50" s="2188"/>
      <c r="C50" s="2136"/>
      <c r="D50" s="2043">
        <f>+B50-C50</f>
        <v>0</v>
      </c>
      <c r="E50" s="2131"/>
      <c r="F50" s="2183">
        <v>1E-3</v>
      </c>
      <c r="G50" s="2043">
        <f>+(D50-E50)*F50</f>
        <v>0</v>
      </c>
      <c r="H50" s="2187"/>
      <c r="I50" s="2131"/>
      <c r="J50" s="2043">
        <f>+H50-I50</f>
        <v>0</v>
      </c>
      <c r="K50" s="2183">
        <v>1E-3</v>
      </c>
      <c r="L50" s="2043">
        <f>+J50*K50</f>
        <v>0</v>
      </c>
      <c r="M50" s="2043">
        <f>+G50-L50</f>
        <v>0</v>
      </c>
    </row>
    <row r="51" spans="1:13">
      <c r="A51" s="2041" t="s">
        <v>1405</v>
      </c>
      <c r="B51" s="2188"/>
      <c r="C51" s="2136"/>
      <c r="D51" s="2043">
        <f>+B51-C51</f>
        <v>0</v>
      </c>
      <c r="E51" s="2131"/>
      <c r="F51" s="2183">
        <v>2E-3</v>
      </c>
      <c r="G51" s="2043">
        <f>+(D51-E51)*F51</f>
        <v>0</v>
      </c>
      <c r="H51" s="2187"/>
      <c r="I51" s="2131"/>
      <c r="J51" s="2043">
        <f>+H51-I51</f>
        <v>0</v>
      </c>
      <c r="K51" s="2183">
        <v>2E-3</v>
      </c>
      <c r="L51" s="2043">
        <f>+J51*K51</f>
        <v>0</v>
      </c>
      <c r="M51" s="2043">
        <f>+G51-L51</f>
        <v>0</v>
      </c>
    </row>
    <row r="52" spans="1:13">
      <c r="A52" s="2039" t="s">
        <v>1418</v>
      </c>
      <c r="B52" s="2139">
        <f>SUM(B49:B51)</f>
        <v>0</v>
      </c>
      <c r="C52" s="2139">
        <f>SUM(C49:C51)</f>
        <v>0</v>
      </c>
      <c r="D52" s="2139">
        <f>SUM(D49:D51)</f>
        <v>0</v>
      </c>
      <c r="E52" s="2139">
        <f>SUM(E49:E51)</f>
        <v>0</v>
      </c>
      <c r="F52" s="2186"/>
      <c r="G52" s="2139">
        <f>SUM(G49:G51)</f>
        <v>0</v>
      </c>
      <c r="H52" s="2139">
        <f>SUM(H49:H51)</f>
        <v>0</v>
      </c>
      <c r="I52" s="2139">
        <f>SUM(I49:I51)</f>
        <v>0</v>
      </c>
      <c r="J52" s="2139">
        <f>SUM(J49:J51)</f>
        <v>0</v>
      </c>
      <c r="K52" s="2186"/>
      <c r="L52" s="2139">
        <f>SUM(L49:L51)</f>
        <v>0</v>
      </c>
      <c r="M52" s="2139">
        <f>SUM(M49:M51)</f>
        <v>0</v>
      </c>
    </row>
    <row r="53" spans="1:13">
      <c r="A53" s="5652" t="s">
        <v>1419</v>
      </c>
      <c r="B53" s="5652"/>
      <c r="C53" s="5652"/>
      <c r="D53" s="5652"/>
      <c r="E53" s="5652"/>
      <c r="F53" s="5652"/>
      <c r="G53" s="5652"/>
      <c r="H53" s="5652"/>
      <c r="I53" s="5652"/>
      <c r="J53" s="5652"/>
      <c r="K53" s="5652"/>
      <c r="L53" s="5652"/>
      <c r="M53" s="2139">
        <f>+M52+M46+M41+M29+M23</f>
        <v>0</v>
      </c>
    </row>
    <row r="54" spans="1:13">
      <c r="A54" s="2053"/>
      <c r="B54" s="2053"/>
      <c r="C54" s="2053"/>
      <c r="D54" s="2053"/>
      <c r="E54" s="2053"/>
      <c r="F54" s="2050"/>
      <c r="G54" s="2053"/>
      <c r="H54" s="2053"/>
      <c r="I54" s="2053"/>
      <c r="J54" s="2053"/>
      <c r="K54" s="2050"/>
      <c r="L54" s="2053"/>
      <c r="M54" s="2053"/>
    </row>
    <row r="55" spans="1:13">
      <c r="A55" s="2053"/>
      <c r="B55" s="2053"/>
      <c r="C55" s="2053"/>
      <c r="D55" s="2053"/>
      <c r="E55" s="2053"/>
      <c r="F55" s="2050"/>
      <c r="G55" s="2053"/>
      <c r="H55" s="2053"/>
      <c r="I55" s="2053"/>
      <c r="J55" s="2053"/>
      <c r="K55" s="2050"/>
      <c r="L55" s="2053"/>
      <c r="M55" s="4113" t="str">
        <f>+ToC!$E$96</f>
        <v xml:space="preserve">GENERAL Annual Return </v>
      </c>
    </row>
    <row r="56" spans="1:13">
      <c r="A56" s="2053"/>
      <c r="B56" s="2053"/>
      <c r="C56" s="2053"/>
      <c r="D56" s="2053"/>
      <c r="E56" s="2053"/>
      <c r="F56" s="2050"/>
      <c r="G56" s="2053"/>
      <c r="H56" s="2053"/>
      <c r="I56" s="2053"/>
      <c r="J56" s="2053"/>
      <c r="K56" s="2050"/>
      <c r="L56" s="2053"/>
      <c r="M56" s="2078" t="s">
        <v>1882</v>
      </c>
    </row>
    <row r="57" spans="1:13" hidden="1"/>
  </sheetData>
  <sheetProtection password="C3AA" sheet="1" objects="1" scenarios="1"/>
  <mergeCells count="20">
    <mergeCell ref="A25:M25"/>
    <mergeCell ref="A1:L1"/>
    <mergeCell ref="A8:L8"/>
    <mergeCell ref="A9:L9"/>
    <mergeCell ref="A10:L10"/>
    <mergeCell ref="A11:L11"/>
    <mergeCell ref="B13:G13"/>
    <mergeCell ref="H13:L13"/>
    <mergeCell ref="M13:M14"/>
    <mergeCell ref="B16:E16"/>
    <mergeCell ref="H16:J16"/>
    <mergeCell ref="A17:M17"/>
    <mergeCell ref="A24:M24"/>
    <mergeCell ref="A53:L53"/>
    <mergeCell ref="A30:M30"/>
    <mergeCell ref="A31:M31"/>
    <mergeCell ref="A42:M42"/>
    <mergeCell ref="A43:M43"/>
    <mergeCell ref="A47:M47"/>
    <mergeCell ref="A48:M48"/>
  </mergeCells>
  <hyperlinks>
    <hyperlink ref="A1:L1" location="ToC!A1" display="40.31"/>
  </hyperlinks>
  <printOptions horizontalCentered="1"/>
  <pageMargins left="0.7" right="0.7" top="0.75" bottom="0.75" header="0.3" footer="0.3"/>
  <pageSetup paperSize="5" scale="60"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theme="3" tint="0.39997558519241921"/>
  </sheetPr>
  <dimension ref="A1:H56"/>
  <sheetViews>
    <sheetView topLeftCell="A11" zoomScaleNormal="100" workbookViewId="0">
      <selection activeCell="A18" sqref="A18:B19"/>
    </sheetView>
  </sheetViews>
  <sheetFormatPr defaultColWidth="0" defaultRowHeight="12.75" customHeight="1" zeroHeight="1"/>
  <cols>
    <col min="1" max="1" width="62.69921875" style="2047" customWidth="1"/>
    <col min="2" max="2" width="19.19921875" style="2047" customWidth="1"/>
    <col min="3" max="3" width="19.19921875" style="2203" customWidth="1"/>
    <col min="4" max="5" width="19.19921875" style="2047" customWidth="1"/>
    <col min="6" max="6" width="19.19921875" style="2203" customWidth="1"/>
    <col min="7" max="7" width="19.19921875" style="2047" customWidth="1"/>
    <col min="8" max="8" width="20.69921875" style="2047" customWidth="1"/>
    <col min="9" max="16384" width="13.19921875" style="2047" hidden="1"/>
  </cols>
  <sheetData>
    <row r="1" spans="1:8" ht="13">
      <c r="A1" s="5248">
        <v>40.32</v>
      </c>
      <c r="B1" s="5249"/>
      <c r="C1" s="5249"/>
      <c r="D1" s="5249"/>
      <c r="E1" s="5249"/>
      <c r="F1" s="5249"/>
      <c r="G1" s="5249"/>
      <c r="H1" s="2048"/>
    </row>
    <row r="2" spans="1:8" ht="13">
      <c r="A2" s="2048"/>
      <c r="B2" s="2048"/>
      <c r="C2" s="2190"/>
      <c r="D2" s="2048"/>
      <c r="E2" s="2048"/>
      <c r="F2" s="2190"/>
      <c r="G2" s="4899" t="s">
        <v>2216</v>
      </c>
      <c r="H2" s="2048"/>
    </row>
    <row r="3" spans="1:8" ht="15.5">
      <c r="A3" s="1751" t="str">
        <f>+Cover!A14</f>
        <v>Select Name of Insurer/ Financial Holding Company</v>
      </c>
      <c r="B3" s="1751"/>
      <c r="C3" s="397"/>
      <c r="D3" s="1036"/>
      <c r="E3" s="1036"/>
      <c r="F3" s="393"/>
      <c r="G3" s="2049"/>
      <c r="H3" s="2048"/>
    </row>
    <row r="4" spans="1:8" ht="15.5">
      <c r="A4" s="1749" t="str">
        <f>+ToC!A3</f>
        <v>Insurer/Financial Holding Company</v>
      </c>
      <c r="B4" s="504"/>
      <c r="C4" s="397"/>
      <c r="D4" s="1036"/>
      <c r="E4" s="1036"/>
      <c r="F4" s="393"/>
      <c r="G4" s="2048"/>
      <c r="H4" s="2048"/>
    </row>
    <row r="5" spans="1:8" ht="15.5">
      <c r="A5" s="1749"/>
      <c r="B5" s="504"/>
      <c r="C5" s="397"/>
      <c r="D5" s="1036"/>
      <c r="E5" s="1036"/>
      <c r="F5" s="1461"/>
      <c r="G5" s="2048"/>
      <c r="H5" s="2048"/>
    </row>
    <row r="6" spans="1:8" ht="15.5">
      <c r="A6" s="504" t="str">
        <f>+ToC!A5</f>
        <v>General Insurers Annual Return</v>
      </c>
      <c r="B6" s="504"/>
      <c r="C6" s="1750"/>
      <c r="D6" s="1462"/>
      <c r="E6" s="1462"/>
      <c r="F6" s="1036"/>
      <c r="G6" s="2048"/>
      <c r="H6" s="2048"/>
    </row>
    <row r="7" spans="1:8" ht="15.5">
      <c r="A7" s="1901" t="str">
        <f>+ToC!A6</f>
        <v>For Year Ended:</v>
      </c>
      <c r="B7" s="504"/>
      <c r="C7" s="397"/>
      <c r="D7" s="2326"/>
      <c r="E7" s="1036"/>
      <c r="F7" s="4132">
        <f>+Cover!A22</f>
        <v>0</v>
      </c>
      <c r="G7" s="502"/>
      <c r="H7" s="2048"/>
    </row>
    <row r="8" spans="1:8" ht="13">
      <c r="A8" s="5650"/>
      <c r="B8" s="5651"/>
      <c r="C8" s="5651"/>
      <c r="D8" s="5651"/>
      <c r="E8" s="5688"/>
      <c r="F8" s="5688"/>
      <c r="G8" s="5688"/>
      <c r="H8" s="5688"/>
    </row>
    <row r="9" spans="1:8" ht="13">
      <c r="A9" s="5650" t="s">
        <v>542</v>
      </c>
      <c r="B9" s="5651"/>
      <c r="C9" s="5651"/>
      <c r="D9" s="5651"/>
      <c r="E9" s="5688"/>
      <c r="F9" s="5688"/>
      <c r="G9" s="5688"/>
      <c r="H9" s="5688"/>
    </row>
    <row r="10" spans="1:8" ht="13">
      <c r="A10" s="5650" t="s">
        <v>1372</v>
      </c>
      <c r="B10" s="5651"/>
      <c r="C10" s="5651"/>
      <c r="D10" s="5651"/>
      <c r="E10" s="5688"/>
      <c r="F10" s="5688"/>
      <c r="G10" s="5688"/>
      <c r="H10" s="5688"/>
    </row>
    <row r="11" spans="1:8" ht="13">
      <c r="A11" s="5651" t="s">
        <v>1420</v>
      </c>
      <c r="B11" s="5651"/>
      <c r="C11" s="5651"/>
      <c r="D11" s="5651"/>
      <c r="E11" s="5651"/>
      <c r="F11" s="5651"/>
      <c r="G11" s="5651"/>
      <c r="H11" s="5651"/>
    </row>
    <row r="12" spans="1:8" ht="12.5">
      <c r="A12" s="2048"/>
      <c r="B12" s="2048"/>
      <c r="C12" s="2190"/>
      <c r="D12" s="2048"/>
      <c r="E12" s="2048"/>
      <c r="F12" s="2190"/>
      <c r="G12" s="2048"/>
      <c r="H12" s="2048"/>
    </row>
    <row r="13" spans="1:8" ht="13">
      <c r="A13" s="2041"/>
      <c r="B13" s="5680" t="s">
        <v>1390</v>
      </c>
      <c r="C13" s="5680"/>
      <c r="D13" s="5680"/>
      <c r="E13" s="5680" t="s">
        <v>1391</v>
      </c>
      <c r="F13" s="5680"/>
      <c r="G13" s="5680"/>
      <c r="H13" s="5684" t="s">
        <v>1421</v>
      </c>
    </row>
    <row r="14" spans="1:8" ht="26">
      <c r="A14" s="2081" t="s">
        <v>1393</v>
      </c>
      <c r="B14" s="2081" t="s">
        <v>1422</v>
      </c>
      <c r="C14" s="2081" t="s">
        <v>598</v>
      </c>
      <c r="D14" s="2081" t="s">
        <v>1423</v>
      </c>
      <c r="E14" s="2081" t="s">
        <v>1424</v>
      </c>
      <c r="F14" s="2081" t="s">
        <v>598</v>
      </c>
      <c r="G14" s="2081" t="s">
        <v>1425</v>
      </c>
      <c r="H14" s="5684"/>
    </row>
    <row r="15" spans="1:8" ht="13">
      <c r="A15" s="2155"/>
      <c r="B15" s="2038" t="s">
        <v>327</v>
      </c>
      <c r="C15" s="2038" t="s">
        <v>336</v>
      </c>
      <c r="D15" s="2038" t="s">
        <v>1426</v>
      </c>
      <c r="E15" s="2038" t="s">
        <v>573</v>
      </c>
      <c r="F15" s="2038" t="s">
        <v>578</v>
      </c>
      <c r="G15" s="2038" t="s">
        <v>580</v>
      </c>
      <c r="H15" s="2038" t="s">
        <v>581</v>
      </c>
    </row>
    <row r="16" spans="1:8" ht="13">
      <c r="A16" s="2155" t="s">
        <v>1427</v>
      </c>
      <c r="B16" s="2038" t="s">
        <v>349</v>
      </c>
      <c r="C16" s="2038"/>
      <c r="D16" s="2038"/>
      <c r="E16" s="2038" t="s">
        <v>349</v>
      </c>
      <c r="F16" s="2038"/>
      <c r="G16" s="2038"/>
      <c r="H16" s="2038"/>
    </row>
    <row r="17" spans="1:8" ht="12.5">
      <c r="A17" s="5685" t="s">
        <v>1428</v>
      </c>
      <c r="B17" s="5685"/>
      <c r="C17" s="5686"/>
      <c r="D17" s="5685"/>
      <c r="E17" s="5685"/>
      <c r="F17" s="5685"/>
      <c r="G17" s="5685"/>
      <c r="H17" s="5685"/>
    </row>
    <row r="18" spans="1:8" ht="13">
      <c r="A18" s="2041" t="s">
        <v>1403</v>
      </c>
      <c r="B18" s="2135"/>
      <c r="C18" s="2191">
        <v>0.12</v>
      </c>
      <c r="D18" s="2130">
        <f>+B18*C18</f>
        <v>0</v>
      </c>
      <c r="E18" s="2102"/>
      <c r="F18" s="2191">
        <v>0.12</v>
      </c>
      <c r="G18" s="2130">
        <f>+E18*F18</f>
        <v>0</v>
      </c>
      <c r="H18" s="2130">
        <f>+D18-G18</f>
        <v>0</v>
      </c>
    </row>
    <row r="19" spans="1:8" ht="13">
      <c r="A19" s="2041" t="s">
        <v>1404</v>
      </c>
      <c r="B19" s="2135"/>
      <c r="C19" s="2191">
        <v>0.2</v>
      </c>
      <c r="D19" s="2130">
        <f>+B19*C19</f>
        <v>0</v>
      </c>
      <c r="E19" s="2102"/>
      <c r="F19" s="2191">
        <v>0.2</v>
      </c>
      <c r="G19" s="2130">
        <f>+E19*F19</f>
        <v>0</v>
      </c>
      <c r="H19" s="2130">
        <f>+D19-G19</f>
        <v>0</v>
      </c>
    </row>
    <row r="20" spans="1:8" ht="13">
      <c r="A20" s="2041" t="s">
        <v>1405</v>
      </c>
      <c r="B20" s="2135"/>
      <c r="C20" s="2191">
        <v>0.3</v>
      </c>
      <c r="D20" s="2130">
        <f>+B20*C20</f>
        <v>0</v>
      </c>
      <c r="E20" s="2102"/>
      <c r="F20" s="2191">
        <v>0.3</v>
      </c>
      <c r="G20" s="2130">
        <f>+E20*F20</f>
        <v>0</v>
      </c>
      <c r="H20" s="2130">
        <f>+D20-G20</f>
        <v>0</v>
      </c>
    </row>
    <row r="21" spans="1:8" ht="12.5">
      <c r="A21" s="2041" t="s">
        <v>250</v>
      </c>
      <c r="B21" s="2133">
        <f>SUM(B18:B20)</f>
        <v>0</v>
      </c>
      <c r="C21" s="2192"/>
      <c r="D21" s="2133">
        <f>SUM(D18:D20)</f>
        <v>0</v>
      </c>
      <c r="E21" s="2133">
        <f>SUM(E18:E20)</f>
        <v>0</v>
      </c>
      <c r="F21" s="2192"/>
      <c r="G21" s="2133">
        <f>SUM(G18:G20)</f>
        <v>0</v>
      </c>
      <c r="H21" s="2133">
        <f>SUM(H18:H20)</f>
        <v>0</v>
      </c>
    </row>
    <row r="22" spans="1:8" ht="12.5">
      <c r="A22" s="5685" t="s">
        <v>1429</v>
      </c>
      <c r="B22" s="5685"/>
      <c r="C22" s="5685"/>
      <c r="D22" s="5685"/>
      <c r="E22" s="5685"/>
      <c r="F22" s="5685"/>
      <c r="G22" s="5685"/>
      <c r="H22" s="5685"/>
    </row>
    <row r="23" spans="1:8" ht="13">
      <c r="A23" s="2041" t="s">
        <v>1403</v>
      </c>
      <c r="B23" s="2102"/>
      <c r="C23" s="2191">
        <v>0.12</v>
      </c>
      <c r="D23" s="2130">
        <f>+B23*C23</f>
        <v>0</v>
      </c>
      <c r="E23" s="2102"/>
      <c r="F23" s="2191">
        <v>0.12</v>
      </c>
      <c r="G23" s="2130">
        <f>+E23*F23</f>
        <v>0</v>
      </c>
      <c r="H23" s="2130">
        <f>+D23-G23</f>
        <v>0</v>
      </c>
    </row>
    <row r="24" spans="1:8" ht="13">
      <c r="A24" s="2041" t="s">
        <v>1404</v>
      </c>
      <c r="B24" s="2102"/>
      <c r="C24" s="2191">
        <v>0.25</v>
      </c>
      <c r="D24" s="2130">
        <f>+B24*C24</f>
        <v>0</v>
      </c>
      <c r="E24" s="2102"/>
      <c r="F24" s="2191">
        <v>0.25</v>
      </c>
      <c r="G24" s="2130">
        <f>+E24*F24</f>
        <v>0</v>
      </c>
      <c r="H24" s="2130">
        <f>+D24-G24</f>
        <v>0</v>
      </c>
    </row>
    <row r="25" spans="1:8" ht="13">
      <c r="A25" s="2041" t="s">
        <v>1405</v>
      </c>
      <c r="B25" s="2135"/>
      <c r="C25" s="2191">
        <v>0.4</v>
      </c>
      <c r="D25" s="2130">
        <f>+B25*C25</f>
        <v>0</v>
      </c>
      <c r="E25" s="2102"/>
      <c r="F25" s="2191">
        <v>0.4</v>
      </c>
      <c r="G25" s="2130">
        <f>+E25*F25</f>
        <v>0</v>
      </c>
      <c r="H25" s="2130">
        <f>+D25-G25</f>
        <v>0</v>
      </c>
    </row>
    <row r="26" spans="1:8" ht="12.5">
      <c r="A26" s="2041" t="s">
        <v>250</v>
      </c>
      <c r="B26" s="2133">
        <f>SUM(B23:B25)</f>
        <v>0</v>
      </c>
      <c r="C26" s="2192"/>
      <c r="D26" s="2133">
        <f>SUM(D23:D25)</f>
        <v>0</v>
      </c>
      <c r="E26" s="2133">
        <f>SUM(E23:E25)</f>
        <v>0</v>
      </c>
      <c r="F26" s="2192"/>
      <c r="G26" s="2133">
        <f>SUM(G23:G25)</f>
        <v>0</v>
      </c>
      <c r="H26" s="2133">
        <f>SUM(H23:H25)</f>
        <v>0</v>
      </c>
    </row>
    <row r="27" spans="1:8" ht="13">
      <c r="A27" s="2041" t="s">
        <v>1430</v>
      </c>
      <c r="B27" s="2102"/>
      <c r="C27" s="2191">
        <v>0.12</v>
      </c>
      <c r="D27" s="2193">
        <f>+B27*C27</f>
        <v>0</v>
      </c>
      <c r="E27" s="2135"/>
      <c r="F27" s="2191">
        <v>0.12</v>
      </c>
      <c r="G27" s="2130">
        <f>+E27*F27</f>
        <v>0</v>
      </c>
      <c r="H27" s="2130">
        <f>+D27-G27</f>
        <v>0</v>
      </c>
    </row>
    <row r="28" spans="1:8" ht="13">
      <c r="A28" s="2076" t="s">
        <v>1431</v>
      </c>
      <c r="B28" s="2194"/>
      <c r="C28" s="2191">
        <v>0.2</v>
      </c>
      <c r="D28" s="2193">
        <f>+B28*C28</f>
        <v>0</v>
      </c>
      <c r="E28" s="2135"/>
      <c r="F28" s="2191">
        <v>0.2</v>
      </c>
      <c r="G28" s="2130">
        <f>+E28*F28</f>
        <v>0</v>
      </c>
      <c r="H28" s="2130">
        <f>+D28-G28</f>
        <v>0</v>
      </c>
    </row>
    <row r="29" spans="1:8" ht="12.5">
      <c r="A29" s="2041" t="s">
        <v>250</v>
      </c>
      <c r="B29" s="2061">
        <f>SUM(B27:B28)</f>
        <v>0</v>
      </c>
      <c r="C29" s="2195"/>
      <c r="D29" s="2061">
        <f>SUM(D27:D28)</f>
        <v>0</v>
      </c>
      <c r="E29" s="2061">
        <f>SUM(E27:E28)</f>
        <v>0</v>
      </c>
      <c r="F29" s="2192"/>
      <c r="G29" s="2061">
        <f>SUM(G27:G28)</f>
        <v>0</v>
      </c>
      <c r="H29" s="2061">
        <f>SUM(H27:H28)</f>
        <v>0</v>
      </c>
    </row>
    <row r="30" spans="1:8" ht="13">
      <c r="A30" s="2039" t="s">
        <v>1432</v>
      </c>
      <c r="B30" s="2063">
        <f>+B29+B26+B21</f>
        <v>0</v>
      </c>
      <c r="C30" s="2040"/>
      <c r="D30" s="2063">
        <f>+D29+D26+D21</f>
        <v>0</v>
      </c>
      <c r="E30" s="2063">
        <f>+E29+E26+E21</f>
        <v>0</v>
      </c>
      <c r="F30" s="2196"/>
      <c r="G30" s="2063">
        <f>+G29+G26+G21</f>
        <v>0</v>
      </c>
      <c r="H30" s="2063">
        <f>+H29+H26+H21</f>
        <v>0</v>
      </c>
    </row>
    <row r="31" spans="1:8" ht="13">
      <c r="A31" s="5652"/>
      <c r="B31" s="5652"/>
      <c r="C31" s="5652"/>
      <c r="D31" s="5652"/>
      <c r="E31" s="5652"/>
      <c r="F31" s="5652"/>
      <c r="G31" s="5652"/>
      <c r="H31" s="5652"/>
    </row>
    <row r="32" spans="1:8" ht="12.5">
      <c r="A32" s="5686"/>
      <c r="B32" s="5686"/>
      <c r="C32" s="5686"/>
      <c r="D32" s="5686"/>
      <c r="E32" s="5686"/>
      <c r="F32" s="5686"/>
      <c r="G32" s="5686"/>
      <c r="H32" s="5686"/>
    </row>
    <row r="33" spans="1:8" ht="13">
      <c r="A33" s="5687" t="s">
        <v>1433</v>
      </c>
      <c r="B33" s="5680" t="s">
        <v>1390</v>
      </c>
      <c r="C33" s="5680"/>
      <c r="D33" s="5680"/>
      <c r="E33" s="5680" t="s">
        <v>1391</v>
      </c>
      <c r="F33" s="5680"/>
      <c r="G33" s="5680"/>
      <c r="H33" s="5684" t="s">
        <v>1421</v>
      </c>
    </row>
    <row r="34" spans="1:8" ht="13">
      <c r="A34" s="5687"/>
      <c r="B34" s="2081" t="s">
        <v>1434</v>
      </c>
      <c r="C34" s="2081" t="s">
        <v>598</v>
      </c>
      <c r="D34" s="2081" t="s">
        <v>1423</v>
      </c>
      <c r="E34" s="2081" t="s">
        <v>1435</v>
      </c>
      <c r="F34" s="2081" t="s">
        <v>598</v>
      </c>
      <c r="G34" s="2081" t="s">
        <v>1425</v>
      </c>
      <c r="H34" s="5684"/>
    </row>
    <row r="35" spans="1:8" ht="13">
      <c r="A35" s="5687"/>
      <c r="B35" s="2081" t="s">
        <v>349</v>
      </c>
      <c r="C35" s="2081"/>
      <c r="D35" s="2081"/>
      <c r="E35" s="2081" t="s">
        <v>349</v>
      </c>
      <c r="F35" s="2081"/>
      <c r="G35" s="2081"/>
      <c r="H35" s="2081"/>
    </row>
    <row r="36" spans="1:8" ht="13">
      <c r="A36" s="5687"/>
      <c r="B36" s="2038" t="s">
        <v>327</v>
      </c>
      <c r="C36" s="2038" t="s">
        <v>336</v>
      </c>
      <c r="D36" s="2038" t="s">
        <v>1426</v>
      </c>
      <c r="E36" s="2038" t="s">
        <v>573</v>
      </c>
      <c r="F36" s="2038" t="s">
        <v>578</v>
      </c>
      <c r="G36" s="2038" t="s">
        <v>580</v>
      </c>
      <c r="H36" s="2038" t="s">
        <v>581</v>
      </c>
    </row>
    <row r="37" spans="1:8" ht="13">
      <c r="A37" s="2155" t="s">
        <v>1436</v>
      </c>
      <c r="B37" s="2134"/>
      <c r="C37" s="2198"/>
      <c r="D37" s="2041"/>
      <c r="E37" s="2041"/>
      <c r="F37" s="2198"/>
      <c r="G37" s="2041"/>
      <c r="H37" s="2041"/>
    </row>
    <row r="38" spans="1:8" ht="13">
      <c r="A38" s="2201" t="s">
        <v>1437</v>
      </c>
      <c r="B38" s="2134"/>
      <c r="C38" s="2183"/>
      <c r="D38" s="2041"/>
      <c r="E38" s="2041"/>
      <c r="F38" s="2198"/>
      <c r="G38" s="2041"/>
      <c r="H38" s="2041"/>
    </row>
    <row r="39" spans="1:8" ht="13">
      <c r="A39" s="2041" t="s">
        <v>1438</v>
      </c>
      <c r="B39" s="2197"/>
      <c r="C39" s="2191">
        <v>0.04</v>
      </c>
      <c r="D39" s="2130">
        <f>+B39*C39</f>
        <v>0</v>
      </c>
      <c r="E39" s="2200"/>
      <c r="F39" s="2191">
        <v>0.04</v>
      </c>
      <c r="G39" s="2130">
        <f>+E39*F39</f>
        <v>0</v>
      </c>
      <c r="H39" s="2130">
        <f>+D39-G39</f>
        <v>0</v>
      </c>
    </row>
    <row r="40" spans="1:8" ht="13">
      <c r="A40" s="2041" t="s">
        <v>1439</v>
      </c>
      <c r="B40" s="2197"/>
      <c r="C40" s="2191">
        <v>0.03</v>
      </c>
      <c r="D40" s="2130">
        <f>+B40*C40</f>
        <v>0</v>
      </c>
      <c r="E40" s="2200"/>
      <c r="F40" s="2191">
        <v>0.03</v>
      </c>
      <c r="G40" s="2130">
        <f>+E40*F40</f>
        <v>0</v>
      </c>
      <c r="H40" s="2130">
        <f>+D40-G40</f>
        <v>0</v>
      </c>
    </row>
    <row r="41" spans="1:8" ht="13">
      <c r="A41" s="2041" t="s">
        <v>1440</v>
      </c>
      <c r="B41" s="2197"/>
      <c r="C41" s="2191">
        <v>0.02</v>
      </c>
      <c r="D41" s="2130">
        <f>+B41*C41</f>
        <v>0</v>
      </c>
      <c r="E41" s="2200"/>
      <c r="F41" s="2191">
        <v>0.02</v>
      </c>
      <c r="G41" s="2130">
        <f>+E41*F41</f>
        <v>0</v>
      </c>
      <c r="H41" s="2130">
        <f>+D41-G41</f>
        <v>0</v>
      </c>
    </row>
    <row r="42" spans="1:8" ht="13">
      <c r="A42" s="2201" t="s">
        <v>1441</v>
      </c>
      <c r="B42" s="2197"/>
      <c r="C42" s="2202"/>
      <c r="D42" s="2199"/>
      <c r="E42" s="2200"/>
      <c r="F42" s="2202"/>
      <c r="G42" s="2199"/>
      <c r="H42" s="2199"/>
    </row>
    <row r="43" spans="1:8" ht="13">
      <c r="A43" s="2041" t="s">
        <v>1438</v>
      </c>
      <c r="B43" s="2197"/>
      <c r="C43" s="2191">
        <v>0.06</v>
      </c>
      <c r="D43" s="2130">
        <f>+B43*C43</f>
        <v>0</v>
      </c>
      <c r="E43" s="2200"/>
      <c r="F43" s="2191">
        <v>0.06</v>
      </c>
      <c r="G43" s="2130">
        <f>+E43*F43</f>
        <v>0</v>
      </c>
      <c r="H43" s="2130">
        <f>+D43-G43</f>
        <v>0</v>
      </c>
    </row>
    <row r="44" spans="1:8" ht="13">
      <c r="A44" s="2041" t="s">
        <v>1439</v>
      </c>
      <c r="B44" s="2197"/>
      <c r="C44" s="2191">
        <v>4.4999999999999998E-2</v>
      </c>
      <c r="D44" s="2130">
        <f>+B44*C44</f>
        <v>0</v>
      </c>
      <c r="E44" s="2200"/>
      <c r="F44" s="2191">
        <v>4.4999999999999998E-2</v>
      </c>
      <c r="G44" s="2130">
        <f>+E44*F44</f>
        <v>0</v>
      </c>
      <c r="H44" s="2130">
        <f>+D44-G44</f>
        <v>0</v>
      </c>
    </row>
    <row r="45" spans="1:8" ht="13">
      <c r="A45" s="2041" t="s">
        <v>1440</v>
      </c>
      <c r="B45" s="2197"/>
      <c r="C45" s="2191">
        <v>0.03</v>
      </c>
      <c r="D45" s="2130">
        <f>+B45*C45</f>
        <v>0</v>
      </c>
      <c r="E45" s="2200"/>
      <c r="F45" s="2191">
        <v>0.03</v>
      </c>
      <c r="G45" s="2130">
        <f>+E45*F45</f>
        <v>0</v>
      </c>
      <c r="H45" s="2130">
        <f>+D45-G45</f>
        <v>0</v>
      </c>
    </row>
    <row r="46" spans="1:8" ht="13">
      <c r="A46" s="2201" t="s">
        <v>1442</v>
      </c>
      <c r="B46" s="2134"/>
      <c r="C46" s="2191"/>
      <c r="D46" s="2041"/>
      <c r="E46" s="2041"/>
      <c r="F46" s="2202"/>
      <c r="G46" s="2041"/>
      <c r="H46" s="2041"/>
    </row>
    <row r="47" spans="1:8" ht="13">
      <c r="A47" s="2041" t="s">
        <v>1438</v>
      </c>
      <c r="B47" s="2197"/>
      <c r="C47" s="2191">
        <v>0.08</v>
      </c>
      <c r="D47" s="2130">
        <f>+B47*C47</f>
        <v>0</v>
      </c>
      <c r="E47" s="2200"/>
      <c r="F47" s="2191">
        <v>0.08</v>
      </c>
      <c r="G47" s="2130">
        <f>+E47*F47</f>
        <v>0</v>
      </c>
      <c r="H47" s="2130">
        <f>+D47-G47</f>
        <v>0</v>
      </c>
    </row>
    <row r="48" spans="1:8" ht="13">
      <c r="A48" s="2041" t="s">
        <v>1439</v>
      </c>
      <c r="B48" s="2197"/>
      <c r="C48" s="2191">
        <v>0.06</v>
      </c>
      <c r="D48" s="2130">
        <f>+B48*C48</f>
        <v>0</v>
      </c>
      <c r="E48" s="2200"/>
      <c r="F48" s="2191">
        <v>0.06</v>
      </c>
      <c r="G48" s="2130">
        <f>+E48*F48</f>
        <v>0</v>
      </c>
      <c r="H48" s="2130">
        <f>+D48-G48</f>
        <v>0</v>
      </c>
    </row>
    <row r="49" spans="1:8" ht="13">
      <c r="A49" s="2041" t="s">
        <v>1440</v>
      </c>
      <c r="B49" s="2197"/>
      <c r="C49" s="2191">
        <v>0.04</v>
      </c>
      <c r="D49" s="2130">
        <f>+B49*C49</f>
        <v>0</v>
      </c>
      <c r="E49" s="2200"/>
      <c r="F49" s="2191">
        <v>0.04</v>
      </c>
      <c r="G49" s="2130">
        <f>+E49*F49</f>
        <v>0</v>
      </c>
      <c r="H49" s="2130">
        <f>+D49-G49</f>
        <v>0</v>
      </c>
    </row>
    <row r="50" spans="1:8" ht="13">
      <c r="A50" s="2041" t="s">
        <v>1430</v>
      </c>
      <c r="B50" s="2197"/>
      <c r="C50" s="2191">
        <v>0.1</v>
      </c>
      <c r="D50" s="2130">
        <f>+B50*C50</f>
        <v>0</v>
      </c>
      <c r="E50" s="2200"/>
      <c r="F50" s="2191">
        <v>0.1</v>
      </c>
      <c r="G50" s="2130">
        <f>+E50*F50</f>
        <v>0</v>
      </c>
      <c r="H50" s="2130">
        <f>+D50-G50</f>
        <v>0</v>
      </c>
    </row>
    <row r="51" spans="1:8" ht="13">
      <c r="A51" s="2076" t="s">
        <v>1431</v>
      </c>
      <c r="B51" s="2197"/>
      <c r="C51" s="2191">
        <v>0.1</v>
      </c>
      <c r="D51" s="2130">
        <f>+B51*C51</f>
        <v>0</v>
      </c>
      <c r="E51" s="2102"/>
      <c r="F51" s="2191">
        <v>0.1</v>
      </c>
      <c r="G51" s="2130">
        <f>+E51*F51</f>
        <v>0</v>
      </c>
      <c r="H51" s="2130">
        <f>+D51-G51</f>
        <v>0</v>
      </c>
    </row>
    <row r="52" spans="1:8" ht="13">
      <c r="A52" s="2039" t="s">
        <v>1443</v>
      </c>
      <c r="B52" s="2063">
        <f>SUM(B39:B51)</f>
        <v>0</v>
      </c>
      <c r="C52" s="2038"/>
      <c r="D52" s="2063">
        <f>SUM(D39:D51)</f>
        <v>0</v>
      </c>
      <c r="E52" s="2063">
        <f>SUM(E39:E51)</f>
        <v>0</v>
      </c>
      <c r="F52" s="2038"/>
      <c r="G52" s="2063">
        <f>SUM(G39:G51)</f>
        <v>0</v>
      </c>
      <c r="H52" s="2063">
        <f>SUM(H39:H51)</f>
        <v>0</v>
      </c>
    </row>
    <row r="53" spans="1:8" ht="13">
      <c r="A53" s="2044" t="s">
        <v>1444</v>
      </c>
      <c r="B53" s="2044"/>
      <c r="C53" s="2038"/>
      <c r="D53" s="2044"/>
      <c r="E53" s="2044"/>
      <c r="F53" s="2038"/>
      <c r="G53" s="2044"/>
      <c r="H53" s="2167">
        <f>+H52+H30</f>
        <v>0</v>
      </c>
    </row>
    <row r="54" spans="1:8" ht="12.5">
      <c r="A54" s="2048"/>
      <c r="B54" s="2048"/>
      <c r="C54" s="2190"/>
      <c r="D54" s="2048"/>
      <c r="E54" s="2048"/>
      <c r="F54" s="2190"/>
      <c r="G54" s="2048"/>
      <c r="H54" s="2048"/>
    </row>
    <row r="55" spans="1:8" ht="12.5">
      <c r="A55" s="2048"/>
      <c r="B55" s="2048"/>
      <c r="C55" s="2190"/>
      <c r="D55" s="2048"/>
      <c r="E55" s="2048"/>
      <c r="F55" s="2190"/>
      <c r="G55" s="2048"/>
      <c r="H55" s="4113" t="str">
        <f>+ToC!$E$96</f>
        <v xml:space="preserve">GENERAL Annual Return </v>
      </c>
    </row>
    <row r="56" spans="1:8" ht="12.5">
      <c r="A56" s="2048"/>
      <c r="B56" s="2048"/>
      <c r="C56" s="2190"/>
      <c r="D56" s="2048"/>
      <c r="E56" s="2048"/>
      <c r="F56" s="2190"/>
      <c r="G56" s="2048"/>
      <c r="H56" s="2078" t="s">
        <v>1883</v>
      </c>
    </row>
  </sheetData>
  <sheetProtection password="C3AA" sheet="1" objects="1" scenarios="1"/>
  <mergeCells count="16">
    <mergeCell ref="B13:D13"/>
    <mergeCell ref="E13:G13"/>
    <mergeCell ref="H13:H14"/>
    <mergeCell ref="A1:G1"/>
    <mergeCell ref="A8:H8"/>
    <mergeCell ref="A9:H9"/>
    <mergeCell ref="A10:H10"/>
    <mergeCell ref="A11:H11"/>
    <mergeCell ref="A17:H17"/>
    <mergeCell ref="A22:H22"/>
    <mergeCell ref="A31:H31"/>
    <mergeCell ref="A32:H32"/>
    <mergeCell ref="A33:A36"/>
    <mergeCell ref="B33:D33"/>
    <mergeCell ref="E33:G33"/>
    <mergeCell ref="H33:H34"/>
  </mergeCells>
  <hyperlinks>
    <hyperlink ref="A1:G1" location="ToC!A1" display="ToC!A1"/>
  </hyperlinks>
  <pageMargins left="0.39370078740157483" right="0" top="0.39370078740157483" bottom="0.39370078740157483" header="0.39370078740157483" footer="0.39370078740157483"/>
  <pageSetup paperSize="5" scale="55"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theme="3" tint="0.39997558519241921"/>
  </sheetPr>
  <dimension ref="A1:H35"/>
  <sheetViews>
    <sheetView zoomScaleNormal="100" workbookViewId="0">
      <selection activeCell="A18" sqref="A18:D19"/>
    </sheetView>
  </sheetViews>
  <sheetFormatPr defaultColWidth="0" defaultRowHeight="12.5" zeroHeight="1"/>
  <cols>
    <col min="1" max="1" width="19.19921875" style="2047" customWidth="1"/>
    <col min="2" max="2" width="44.69921875" style="2047" customWidth="1"/>
    <col min="3" max="4" width="19.19921875" style="2047" customWidth="1"/>
    <col min="5" max="5" width="23.69921875" style="2047" customWidth="1"/>
    <col min="6" max="8" width="0" style="2047" hidden="1" customWidth="1"/>
    <col min="9" max="16384" width="13.19921875" style="2047" hidden="1"/>
  </cols>
  <sheetData>
    <row r="1" spans="1:8" ht="13">
      <c r="A1" s="5248">
        <v>40.33</v>
      </c>
      <c r="B1" s="5248"/>
      <c r="C1" s="5248"/>
      <c r="D1" s="5248"/>
      <c r="E1" s="3677"/>
      <c r="F1" s="2205"/>
      <c r="G1" s="2205"/>
      <c r="H1" s="2205"/>
    </row>
    <row r="2" spans="1:8" ht="13">
      <c r="A2" s="2048"/>
      <c r="B2" s="2048"/>
      <c r="C2" s="2048"/>
      <c r="D2" s="2050"/>
      <c r="E2" s="4899" t="s">
        <v>2216</v>
      </c>
      <c r="F2" s="2206"/>
      <c r="H2" s="2206"/>
    </row>
    <row r="3" spans="1:8" ht="15.5">
      <c r="A3" s="1751" t="str">
        <f>+Cover!A14</f>
        <v>Select Name of Insurer/ Financial Holding Company</v>
      </c>
      <c r="B3" s="1751"/>
      <c r="C3" s="397"/>
      <c r="D3" s="1036"/>
      <c r="E3" s="2049"/>
      <c r="F3" s="393"/>
      <c r="G3" s="2207"/>
      <c r="H3" s="2208"/>
    </row>
    <row r="4" spans="1:8" ht="15.5">
      <c r="A4" s="1749" t="str">
        <f>+ToC!A3</f>
        <v>Insurer/Financial Holding Company</v>
      </c>
      <c r="B4" s="504"/>
      <c r="C4" s="397"/>
      <c r="D4" s="1036"/>
      <c r="E4" s="1036"/>
      <c r="F4" s="393"/>
      <c r="G4" s="2207"/>
    </row>
    <row r="5" spans="1:8" ht="15.5">
      <c r="A5" s="1749"/>
      <c r="B5" s="504"/>
      <c r="C5" s="397"/>
      <c r="D5" s="1036"/>
      <c r="E5" s="1036"/>
      <c r="F5" s="1461"/>
      <c r="G5" s="2207"/>
    </row>
    <row r="6" spans="1:8" ht="15.5">
      <c r="A6" s="504" t="str">
        <f>+ToC!A5</f>
        <v>General Insurers Annual Return</v>
      </c>
      <c r="B6" s="504"/>
      <c r="C6" s="1750"/>
      <c r="D6" s="1462"/>
      <c r="E6" s="1462"/>
      <c r="F6" s="1036"/>
      <c r="G6" s="2207"/>
    </row>
    <row r="7" spans="1:8" ht="15.5">
      <c r="A7" s="1901" t="str">
        <f>+ToC!A6</f>
        <v>For Year Ended:</v>
      </c>
      <c r="B7" s="504"/>
      <c r="C7" s="397"/>
      <c r="D7" s="4132">
        <f>+Cover!A22</f>
        <v>0</v>
      </c>
      <c r="E7" s="1036"/>
      <c r="F7" s="1463">
        <f>+Cover!B22</f>
        <v>0</v>
      </c>
      <c r="G7" s="2207"/>
    </row>
    <row r="8" spans="1:8" ht="13">
      <c r="A8" s="5650"/>
      <c r="B8" s="5651"/>
      <c r="C8" s="5651"/>
      <c r="D8" s="5651"/>
      <c r="E8" s="5696"/>
      <c r="F8" s="2207"/>
      <c r="G8" s="2207"/>
      <c r="H8" s="2209"/>
    </row>
    <row r="9" spans="1:8" ht="13">
      <c r="A9" s="5650" t="s">
        <v>542</v>
      </c>
      <c r="B9" s="5651"/>
      <c r="C9" s="5651"/>
      <c r="D9" s="5651"/>
      <c r="E9" s="5696"/>
      <c r="F9" s="2203"/>
      <c r="G9" s="2203"/>
      <c r="H9" s="2203"/>
    </row>
    <row r="10" spans="1:8" ht="13">
      <c r="A10" s="5650" t="s">
        <v>1372</v>
      </c>
      <c r="B10" s="5651"/>
      <c r="C10" s="5651"/>
      <c r="D10" s="5651"/>
      <c r="E10" s="5696"/>
    </row>
    <row r="11" spans="1:8" ht="13">
      <c r="A11" s="5651" t="s">
        <v>1445</v>
      </c>
      <c r="B11" s="5651"/>
      <c r="C11" s="5651"/>
      <c r="D11" s="5651"/>
      <c r="E11" s="5651"/>
    </row>
    <row r="12" spans="1:8">
      <c r="A12" s="2048"/>
      <c r="B12" s="2048"/>
      <c r="C12" s="2048"/>
      <c r="D12" s="2048"/>
      <c r="E12" s="2048"/>
    </row>
    <row r="13" spans="1:8" ht="39">
      <c r="A13" s="5690" t="s">
        <v>1393</v>
      </c>
      <c r="B13" s="5691"/>
      <c r="C13" s="2081" t="s">
        <v>1375</v>
      </c>
      <c r="D13" s="2081" t="s">
        <v>1446</v>
      </c>
      <c r="E13" s="2210" t="s">
        <v>1447</v>
      </c>
    </row>
    <row r="14" spans="1:8" ht="13">
      <c r="A14" s="5692"/>
      <c r="B14" s="5693"/>
      <c r="C14" s="2081" t="s">
        <v>327</v>
      </c>
      <c r="D14" s="2081" t="s">
        <v>336</v>
      </c>
      <c r="E14" s="2081" t="s">
        <v>558</v>
      </c>
    </row>
    <row r="15" spans="1:8" ht="13">
      <c r="A15" s="5694"/>
      <c r="B15" s="5695"/>
      <c r="C15" s="2038" t="s">
        <v>349</v>
      </c>
      <c r="D15" s="2038" t="s">
        <v>349</v>
      </c>
      <c r="E15" s="2211" t="s">
        <v>349</v>
      </c>
    </row>
    <row r="16" spans="1:8">
      <c r="A16" s="5689" t="s">
        <v>1448</v>
      </c>
      <c r="B16" s="2212" t="s">
        <v>1449</v>
      </c>
      <c r="C16" s="2197"/>
      <c r="D16" s="2197"/>
      <c r="E16" s="2213">
        <f>D16-C16</f>
        <v>0</v>
      </c>
    </row>
    <row r="17" spans="1:5">
      <c r="A17" s="5689"/>
      <c r="B17" s="2214" t="s">
        <v>1450</v>
      </c>
      <c r="C17" s="2194"/>
      <c r="D17" s="2197"/>
      <c r="E17" s="2213">
        <f>D17-C17</f>
        <v>0</v>
      </c>
    </row>
    <row r="18" spans="1:5" ht="13">
      <c r="A18" s="5652" t="s">
        <v>1451</v>
      </c>
      <c r="B18" s="5652"/>
      <c r="C18" s="2215">
        <f>SUM(C16:C17)</f>
        <v>0</v>
      </c>
      <c r="D18" s="2215">
        <f>SUM(D16:D17)</f>
        <v>0</v>
      </c>
      <c r="E18" s="2216"/>
    </row>
    <row r="19" spans="1:5" ht="13">
      <c r="A19" s="5652" t="s">
        <v>1452</v>
      </c>
      <c r="B19" s="5652"/>
      <c r="C19" s="5652"/>
      <c r="D19" s="5652"/>
      <c r="E19" s="2217">
        <f>SUM(E16:E17)</f>
        <v>0</v>
      </c>
    </row>
    <row r="20" spans="1:5">
      <c r="A20" s="2048"/>
      <c r="B20" s="2048"/>
      <c r="C20" s="2048"/>
      <c r="D20" s="2048"/>
      <c r="E20" s="2048"/>
    </row>
    <row r="21" spans="1:5">
      <c r="A21" s="2048" t="s">
        <v>543</v>
      </c>
      <c r="B21" s="2048"/>
      <c r="C21" s="2048"/>
      <c r="D21" s="2048"/>
      <c r="E21" s="2048"/>
    </row>
    <row r="22" spans="1:5" ht="27.75" customHeight="1">
      <c r="A22" s="5654" t="s">
        <v>1453</v>
      </c>
      <c r="B22" s="5654"/>
      <c r="C22" s="5654"/>
      <c r="D22" s="5654"/>
      <c r="E22" s="2048"/>
    </row>
    <row r="23" spans="1:5" ht="27.75" customHeight="1">
      <c r="A23" s="5654" t="s">
        <v>1454</v>
      </c>
      <c r="B23" s="5654"/>
      <c r="C23" s="5654"/>
      <c r="D23" s="5654"/>
      <c r="E23" s="2048"/>
    </row>
    <row r="24" spans="1:5" ht="30.75" customHeight="1">
      <c r="A24" s="5654" t="s">
        <v>1455</v>
      </c>
      <c r="B24" s="5654"/>
      <c r="C24" s="5654"/>
      <c r="D24" s="5654"/>
      <c r="E24" s="2048"/>
    </row>
    <row r="25" spans="1:5" ht="27" customHeight="1">
      <c r="A25" s="5654" t="s">
        <v>1456</v>
      </c>
      <c r="B25" s="5654"/>
      <c r="C25" s="5654"/>
      <c r="D25" s="5654"/>
      <c r="E25" s="2048"/>
    </row>
    <row r="26" spans="1:5" ht="31.5" customHeight="1">
      <c r="A26" s="5654" t="s">
        <v>1457</v>
      </c>
      <c r="B26" s="5654"/>
      <c r="C26" s="5654"/>
      <c r="D26" s="5654"/>
      <c r="E26" s="2048"/>
    </row>
    <row r="27" spans="1:5">
      <c r="A27" s="2048"/>
      <c r="B27" s="2048"/>
      <c r="C27" s="2048"/>
      <c r="D27" s="2048"/>
      <c r="E27" s="2048"/>
    </row>
    <row r="28" spans="1:5">
      <c r="A28" s="2048"/>
      <c r="B28" s="2048"/>
      <c r="C28" s="2048"/>
      <c r="D28" s="2048"/>
      <c r="E28" s="2048"/>
    </row>
    <row r="29" spans="1:5">
      <c r="A29" s="2048"/>
      <c r="B29" s="2048"/>
      <c r="C29" s="2048"/>
      <c r="D29" s="2048"/>
      <c r="E29" s="2048"/>
    </row>
    <row r="30" spans="1:5">
      <c r="A30" s="2048"/>
      <c r="B30" s="2048"/>
      <c r="C30" s="2048"/>
      <c r="D30" s="2048"/>
      <c r="E30" s="4113" t="str">
        <f>+ToC!$E$96</f>
        <v xml:space="preserve">GENERAL Annual Return </v>
      </c>
    </row>
    <row r="31" spans="1:5">
      <c r="A31" s="2048"/>
      <c r="B31" s="2048"/>
      <c r="C31" s="2048"/>
      <c r="D31" s="2048"/>
      <c r="E31" s="2078" t="s">
        <v>1884</v>
      </c>
    </row>
    <row r="32" spans="1:5" hidden="1"/>
    <row r="33" hidden="1"/>
    <row r="34" hidden="1"/>
    <row r="35" hidden="1"/>
  </sheetData>
  <sheetProtection password="C3AA" sheet="1" objects="1" scenarios="1"/>
  <mergeCells count="14">
    <mergeCell ref="A13:B15"/>
    <mergeCell ref="A1:D1"/>
    <mergeCell ref="A8:E8"/>
    <mergeCell ref="A9:E9"/>
    <mergeCell ref="A10:E10"/>
    <mergeCell ref="A11:E11"/>
    <mergeCell ref="A25:D25"/>
    <mergeCell ref="A26:D26"/>
    <mergeCell ref="A16:A17"/>
    <mergeCell ref="A18:B18"/>
    <mergeCell ref="A19:D19"/>
    <mergeCell ref="A22:D22"/>
    <mergeCell ref="A23:D23"/>
    <mergeCell ref="A24:D24"/>
  </mergeCells>
  <hyperlinks>
    <hyperlink ref="A1:E1" location="ToC!A1" display="ToC!A1"/>
  </hyperlinks>
  <printOptions horizontalCentered="1"/>
  <pageMargins left="0.7" right="0.7" top="0.75" bottom="0.75" header="0.3" footer="0.3"/>
  <pageSetup paperSize="5" scale="80"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theme="3" tint="0.39997558519241921"/>
  </sheetPr>
  <dimension ref="A1:H23"/>
  <sheetViews>
    <sheetView zoomScaleNormal="100" workbookViewId="0">
      <selection activeCell="A18" sqref="A18:B19"/>
    </sheetView>
  </sheetViews>
  <sheetFormatPr defaultColWidth="0" defaultRowHeight="0" customHeight="1" zeroHeight="1"/>
  <cols>
    <col min="1" max="1" width="107.69921875" style="2047" customWidth="1"/>
    <col min="2" max="4" width="19.19921875" style="2047" customWidth="1"/>
    <col min="5" max="8" width="0" style="2047" hidden="1" customWidth="1"/>
    <col min="9" max="16384" width="13.19921875" style="2047" hidden="1"/>
  </cols>
  <sheetData>
    <row r="1" spans="1:8" ht="13">
      <c r="A1" s="5248">
        <v>40.340000000000003</v>
      </c>
      <c r="B1" s="5248"/>
      <c r="C1" s="5248"/>
      <c r="D1" s="5248"/>
      <c r="E1" s="2205"/>
      <c r="F1" s="2205"/>
      <c r="G1" s="2205"/>
      <c r="H1" s="2205"/>
    </row>
    <row r="2" spans="1:8" ht="13">
      <c r="A2" s="2052"/>
      <c r="B2" s="2048"/>
      <c r="C2" s="2050"/>
      <c r="D2" s="4899" t="s">
        <v>2216</v>
      </c>
      <c r="F2" s="2206"/>
      <c r="H2" s="2206"/>
    </row>
    <row r="3" spans="1:8" ht="15.5">
      <c r="A3" s="1751" t="str">
        <f>+Cover!A14</f>
        <v>Select Name of Insurer/ Financial Holding Company</v>
      </c>
      <c r="B3" s="1751"/>
      <c r="C3" s="397"/>
      <c r="D3" s="2049"/>
      <c r="E3" s="1036"/>
      <c r="F3" s="393"/>
      <c r="G3" s="2207"/>
      <c r="H3" s="2208"/>
    </row>
    <row r="4" spans="1:8" ht="15.5">
      <c r="A4" s="1749" t="str">
        <f>+ToC!A3</f>
        <v>Insurer/Financial Holding Company</v>
      </c>
      <c r="B4" s="504"/>
      <c r="C4" s="397"/>
      <c r="D4" s="1036"/>
      <c r="E4" s="1036"/>
      <c r="F4" s="393"/>
      <c r="G4" s="2207"/>
    </row>
    <row r="5" spans="1:8" ht="15.5">
      <c r="A5" s="1749"/>
      <c r="B5" s="504"/>
      <c r="C5" s="397"/>
      <c r="D5" s="1036"/>
      <c r="E5" s="1036"/>
      <c r="F5" s="1461"/>
      <c r="G5" s="2207"/>
    </row>
    <row r="6" spans="1:8" ht="15.5">
      <c r="A6" s="504" t="str">
        <f>+ToC!A5</f>
        <v>General Insurers Annual Return</v>
      </c>
      <c r="B6" s="504"/>
      <c r="C6" s="1750"/>
      <c r="D6" s="1462"/>
      <c r="E6" s="1462"/>
      <c r="F6" s="1036"/>
      <c r="G6" s="2207"/>
    </row>
    <row r="7" spans="1:8" ht="15.5">
      <c r="A7" s="1901" t="str">
        <f>+ToC!A6</f>
        <v>For Year Ended:</v>
      </c>
      <c r="B7" s="504"/>
      <c r="C7" s="397"/>
      <c r="D7" s="4132">
        <f>+Cover!A22</f>
        <v>0</v>
      </c>
      <c r="E7" s="1036"/>
      <c r="F7" s="1463">
        <f>+Cover!B22</f>
        <v>0</v>
      </c>
      <c r="G7" s="2207"/>
    </row>
    <row r="8" spans="1:8" ht="13">
      <c r="A8" s="5650"/>
      <c r="B8" s="5650"/>
      <c r="C8" s="5650"/>
      <c r="D8" s="5650"/>
      <c r="E8" s="2218"/>
      <c r="F8" s="2207"/>
      <c r="G8" s="2207"/>
      <c r="H8" s="2209"/>
    </row>
    <row r="9" spans="1:8" ht="13">
      <c r="A9" s="5650" t="s">
        <v>542</v>
      </c>
      <c r="B9" s="5650"/>
      <c r="C9" s="5650"/>
      <c r="D9" s="5650"/>
      <c r="E9" s="2203"/>
      <c r="F9" s="2203"/>
      <c r="G9" s="2203"/>
      <c r="H9" s="2203"/>
    </row>
    <row r="10" spans="1:8" ht="13">
      <c r="A10" s="5650" t="s">
        <v>1372</v>
      </c>
      <c r="B10" s="5650"/>
      <c r="C10" s="5650"/>
      <c r="D10" s="5650"/>
      <c r="E10" s="2203"/>
      <c r="F10" s="2203"/>
      <c r="G10" s="2203"/>
      <c r="H10" s="2203"/>
    </row>
    <row r="11" spans="1:8" ht="13">
      <c r="A11" s="5670" t="s">
        <v>1458</v>
      </c>
      <c r="B11" s="5651"/>
      <c r="C11" s="5651"/>
      <c r="D11" s="5651"/>
      <c r="E11" s="2203"/>
      <c r="F11" s="2203"/>
      <c r="G11" s="2203"/>
      <c r="H11" s="2203"/>
    </row>
    <row r="12" spans="1:8" ht="13">
      <c r="A12" s="2056"/>
      <c r="B12" s="2056"/>
      <c r="C12" s="2056"/>
      <c r="D12" s="2056"/>
      <c r="E12" s="2203"/>
      <c r="F12" s="2203"/>
      <c r="G12" s="2203"/>
      <c r="H12" s="2203"/>
    </row>
    <row r="13" spans="1:8" ht="26">
      <c r="A13" s="5666" t="s">
        <v>1393</v>
      </c>
      <c r="B13" s="2081" t="s">
        <v>1459</v>
      </c>
      <c r="C13" s="2081" t="s">
        <v>598</v>
      </c>
      <c r="D13" s="2081" t="s">
        <v>1460</v>
      </c>
    </row>
    <row r="14" spans="1:8" ht="13">
      <c r="A14" s="5667"/>
      <c r="B14" s="2081" t="s">
        <v>327</v>
      </c>
      <c r="C14" s="2081" t="s">
        <v>336</v>
      </c>
      <c r="D14" s="2081" t="s">
        <v>558</v>
      </c>
    </row>
    <row r="15" spans="1:8" ht="13">
      <c r="A15" s="5668"/>
      <c r="B15" s="2038" t="s">
        <v>349</v>
      </c>
      <c r="C15" s="2038"/>
      <c r="D15" s="2038" t="s">
        <v>349</v>
      </c>
    </row>
    <row r="16" spans="1:8" ht="25.5">
      <c r="A16" s="2089" t="s">
        <v>1461</v>
      </c>
      <c r="B16" s="2090"/>
      <c r="C16" s="2219">
        <v>0</v>
      </c>
      <c r="D16" s="2043">
        <f>+B16*C16</f>
        <v>0</v>
      </c>
    </row>
    <row r="17" spans="1:4" ht="13">
      <c r="A17" s="2089" t="s">
        <v>1462</v>
      </c>
      <c r="B17" s="2090"/>
      <c r="C17" s="2219">
        <v>5.0000000000000001E-3</v>
      </c>
      <c r="D17" s="2043">
        <f>+B17*C17</f>
        <v>0</v>
      </c>
    </row>
    <row r="18" spans="1:4" ht="13">
      <c r="A18" s="2041" t="s">
        <v>1463</v>
      </c>
      <c r="B18" s="2090"/>
      <c r="C18" s="2219">
        <v>0.01</v>
      </c>
      <c r="D18" s="2043">
        <f>+B18*C18</f>
        <v>0</v>
      </c>
    </row>
    <row r="19" spans="1:4" ht="13">
      <c r="A19" s="2044" t="s">
        <v>1464</v>
      </c>
      <c r="B19" s="2139">
        <f>SUM(B16:B18)</f>
        <v>0</v>
      </c>
      <c r="C19" s="2219"/>
      <c r="D19" s="2043"/>
    </row>
    <row r="20" spans="1:4" ht="13">
      <c r="A20" s="2044" t="s">
        <v>1465</v>
      </c>
      <c r="B20" s="2041"/>
      <c r="C20" s="2125"/>
      <c r="D20" s="2139">
        <f>SUM(D16:D18)</f>
        <v>0</v>
      </c>
    </row>
    <row r="21" spans="1:4" ht="12.5">
      <c r="A21" s="2048"/>
      <c r="B21" s="2048"/>
      <c r="C21" s="2048"/>
      <c r="D21" s="2048"/>
    </row>
    <row r="22" spans="1:4" ht="12.5">
      <c r="A22" s="2048"/>
      <c r="B22" s="2048"/>
      <c r="C22" s="2048"/>
      <c r="D22" s="4113" t="str">
        <f>+ToC!$E$96</f>
        <v xml:space="preserve">GENERAL Annual Return </v>
      </c>
    </row>
    <row r="23" spans="1:4" ht="12.5">
      <c r="A23" s="2048"/>
      <c r="B23" s="2048"/>
      <c r="C23" s="2048"/>
      <c r="D23" s="2078" t="s">
        <v>1885</v>
      </c>
    </row>
  </sheetData>
  <sheetProtection password="C3AA" sheet="1" objects="1" scenarios="1"/>
  <mergeCells count="6">
    <mergeCell ref="A13:A15"/>
    <mergeCell ref="A1:D1"/>
    <mergeCell ref="A8:D8"/>
    <mergeCell ref="A9:D9"/>
    <mergeCell ref="A10:D10"/>
    <mergeCell ref="A11:D11"/>
  </mergeCells>
  <hyperlinks>
    <hyperlink ref="A1:D1" location="ToC!A1" display="ToC!A1"/>
  </hyperlinks>
  <pageMargins left="0.7" right="0.7" top="0.75" bottom="0.75" header="0.3" footer="0.3"/>
  <pageSetup paperSize="5" scale="61"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theme="3" tint="0.39997558519241921"/>
  </sheetPr>
  <dimension ref="A1:L21"/>
  <sheetViews>
    <sheetView zoomScaleNormal="100" workbookViewId="0">
      <selection activeCell="A18" sqref="A18:B19"/>
    </sheetView>
  </sheetViews>
  <sheetFormatPr defaultColWidth="0" defaultRowHeight="0" customHeight="1" zeroHeight="1"/>
  <cols>
    <col min="1" max="1" width="105.69921875" style="2047" customWidth="1"/>
    <col min="2" max="2" width="21.796875" style="2047" customWidth="1"/>
    <col min="3" max="3" width="13.19921875" style="2047" customWidth="1"/>
    <col min="4" max="4" width="21" style="2047" customWidth="1"/>
    <col min="5" max="12" width="0" style="2047" hidden="1" customWidth="1"/>
    <col min="13" max="16384" width="13.19921875" style="2047" hidden="1"/>
  </cols>
  <sheetData>
    <row r="1" spans="1:12" s="14" customFormat="1" ht="13">
      <c r="A1" s="5248">
        <v>40.35</v>
      </c>
      <c r="B1" s="5249"/>
      <c r="C1" s="5249"/>
      <c r="D1" s="5249"/>
    </row>
    <row r="2" spans="1:12" ht="13">
      <c r="A2" s="4891"/>
      <c r="B2" s="4891"/>
      <c r="C2" s="4891"/>
      <c r="D2" s="4899" t="s">
        <v>2216</v>
      </c>
      <c r="E2" s="2205"/>
    </row>
    <row r="3" spans="1:12" ht="15.5">
      <c r="A3" s="1751" t="str">
        <f>+Cover!A14</f>
        <v>Select Name of Insurer/ Financial Holding Company</v>
      </c>
      <c r="B3" s="1751"/>
      <c r="C3" s="397"/>
      <c r="D3" s="2049"/>
      <c r="E3" s="1036"/>
      <c r="F3" s="393"/>
    </row>
    <row r="4" spans="1:12" ht="15.5">
      <c r="A4" s="1749" t="str">
        <f>+ToC!A3</f>
        <v>Insurer/Financial Holding Company</v>
      </c>
      <c r="B4" s="504"/>
      <c r="C4" s="397"/>
      <c r="D4" s="1036"/>
      <c r="E4" s="1036"/>
      <c r="F4" s="393"/>
    </row>
    <row r="5" spans="1:12" ht="15.5">
      <c r="A5" s="1749"/>
      <c r="B5" s="504"/>
      <c r="C5" s="397"/>
      <c r="D5" s="1036"/>
      <c r="E5" s="1036"/>
      <c r="F5" s="1461"/>
    </row>
    <row r="6" spans="1:12" ht="15.5">
      <c r="A6" s="504" t="str">
        <f>+ToC!A5</f>
        <v>General Insurers Annual Return</v>
      </c>
      <c r="B6" s="504"/>
      <c r="C6" s="1750"/>
      <c r="D6" s="1462"/>
      <c r="E6" s="1462"/>
      <c r="F6" s="1036"/>
    </row>
    <row r="7" spans="1:12" ht="15.5">
      <c r="A7" s="1901" t="str">
        <f>+ToC!A6</f>
        <v>For Year Ended:</v>
      </c>
      <c r="B7" s="504"/>
      <c r="C7" s="397"/>
      <c r="D7" s="4132">
        <f>+Cover!A22</f>
        <v>0</v>
      </c>
      <c r="E7" s="1036"/>
      <c r="F7" s="1463">
        <f>+Cover!B22</f>
        <v>0</v>
      </c>
    </row>
    <row r="8" spans="1:12" ht="13">
      <c r="A8" s="5698"/>
      <c r="B8" s="5698"/>
      <c r="C8" s="5698"/>
      <c r="D8" s="2048"/>
    </row>
    <row r="9" spans="1:12" ht="13">
      <c r="A9" s="5650" t="s">
        <v>542</v>
      </c>
      <c r="B9" s="5651"/>
      <c r="C9" s="5651"/>
      <c r="D9" s="2190"/>
      <c r="E9" s="2153"/>
      <c r="F9" s="2153"/>
      <c r="G9" s="2153"/>
      <c r="H9" s="2153"/>
      <c r="I9" s="2153"/>
      <c r="J9" s="2153"/>
      <c r="K9" s="2153"/>
      <c r="L9" s="2153"/>
    </row>
    <row r="10" spans="1:12" ht="13">
      <c r="A10" s="5698" t="s">
        <v>1372</v>
      </c>
      <c r="B10" s="5698"/>
      <c r="C10" s="5698"/>
      <c r="D10" s="2048"/>
    </row>
    <row r="11" spans="1:12" ht="13">
      <c r="A11" s="5651" t="s">
        <v>1466</v>
      </c>
      <c r="B11" s="5697"/>
      <c r="C11" s="5697"/>
      <c r="D11" s="2048"/>
    </row>
    <row r="12" spans="1:12" ht="12.5">
      <c r="A12" s="2048"/>
      <c r="B12" s="2048"/>
      <c r="C12" s="2048"/>
      <c r="D12" s="2048"/>
    </row>
    <row r="13" spans="1:12" ht="39">
      <c r="A13" s="2081" t="s">
        <v>1467</v>
      </c>
      <c r="B13" s="2081" t="s">
        <v>1130</v>
      </c>
      <c r="C13" s="2081" t="s">
        <v>598</v>
      </c>
      <c r="D13" s="2122" t="s">
        <v>1468</v>
      </c>
    </row>
    <row r="14" spans="1:12" ht="13">
      <c r="A14" s="2041"/>
      <c r="B14" s="2038" t="s">
        <v>327</v>
      </c>
      <c r="C14" s="2038" t="s">
        <v>336</v>
      </c>
      <c r="D14" s="2124" t="s">
        <v>558</v>
      </c>
    </row>
    <row r="15" spans="1:12" ht="13">
      <c r="A15" s="2044"/>
      <c r="B15" s="2124" t="s">
        <v>1347</v>
      </c>
      <c r="C15" s="2140"/>
      <c r="D15" s="2141" t="s">
        <v>1347</v>
      </c>
    </row>
    <row r="16" spans="1:12" ht="13">
      <c r="A16" s="2076" t="s">
        <v>1469</v>
      </c>
      <c r="B16" s="4582">
        <f>'40.20'!F139+'40.21'!F51</f>
        <v>0</v>
      </c>
      <c r="C16" s="2220">
        <v>0.01</v>
      </c>
      <c r="D16" s="2147">
        <f>+B16*C16</f>
        <v>0</v>
      </c>
    </row>
    <row r="17" spans="1:4" ht="13">
      <c r="A17" s="2039" t="s">
        <v>1470</v>
      </c>
      <c r="B17" s="2109"/>
      <c r="C17" s="2128"/>
      <c r="D17" s="2152">
        <f>SUM(D16:D16)</f>
        <v>0</v>
      </c>
    </row>
    <row r="18" spans="1:4" ht="12.5">
      <c r="A18" s="2048"/>
      <c r="B18" s="2048"/>
      <c r="C18" s="2048"/>
      <c r="D18" s="2048"/>
    </row>
    <row r="19" spans="1:4" ht="12.5">
      <c r="A19" s="2048"/>
      <c r="B19" s="2048"/>
      <c r="C19" s="2048"/>
      <c r="D19" s="2048"/>
    </row>
    <row r="20" spans="1:4" ht="12.5">
      <c r="A20" s="2048"/>
      <c r="B20" s="2048"/>
      <c r="C20" s="2048"/>
      <c r="D20" s="4113" t="str">
        <f>+ToC!$E$96</f>
        <v xml:space="preserve">GENERAL Annual Return </v>
      </c>
    </row>
    <row r="21" spans="1:4" ht="12.5">
      <c r="A21" s="2048"/>
      <c r="B21" s="2048"/>
      <c r="C21" s="2048"/>
      <c r="D21" s="2078" t="s">
        <v>1886</v>
      </c>
    </row>
  </sheetData>
  <sheetProtection password="C3AA" sheet="1" objects="1" scenarios="1"/>
  <mergeCells count="5">
    <mergeCell ref="A11:C11"/>
    <mergeCell ref="A1:D1"/>
    <mergeCell ref="A8:C8"/>
    <mergeCell ref="A9:C9"/>
    <mergeCell ref="A10:C10"/>
  </mergeCells>
  <hyperlinks>
    <hyperlink ref="A1:D1" location="ToC!A1" display="ToC!A1"/>
  </hyperlinks>
  <pageMargins left="0.7" right="0.7" top="0.75" bottom="0.75" header="0.3" footer="0.3"/>
  <pageSetup paperSize="5" scale="62"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theme="3" tint="0.39997558519241921"/>
  </sheetPr>
  <dimension ref="A1:H24"/>
  <sheetViews>
    <sheetView zoomScaleNormal="100" workbookViewId="0">
      <selection activeCell="A23" sqref="A23"/>
    </sheetView>
  </sheetViews>
  <sheetFormatPr defaultColWidth="0" defaultRowHeight="0" customHeight="1" zeroHeight="1"/>
  <cols>
    <col min="1" max="1" width="95" style="2047" customWidth="1"/>
    <col min="2" max="4" width="19.19921875" style="2047" customWidth="1"/>
    <col min="5" max="8" width="0" style="2047" hidden="1" customWidth="1"/>
    <col min="9" max="16384" width="13.19921875" style="2047" hidden="1"/>
  </cols>
  <sheetData>
    <row r="1" spans="1:8" ht="13">
      <c r="A1" s="5248">
        <v>40.36</v>
      </c>
      <c r="B1" s="5248"/>
      <c r="C1" s="5248"/>
      <c r="D1" s="5248"/>
      <c r="E1" s="2221"/>
      <c r="F1" s="2221"/>
      <c r="G1" s="2221"/>
      <c r="H1" s="2221"/>
    </row>
    <row r="2" spans="1:8" ht="13">
      <c r="A2" s="2052"/>
      <c r="B2" s="2048"/>
      <c r="C2" s="2050"/>
      <c r="D2" s="4899" t="s">
        <v>2216</v>
      </c>
      <c r="F2" s="2206"/>
      <c r="H2" s="2206"/>
    </row>
    <row r="3" spans="1:8" ht="15.5">
      <c r="A3" s="1751" t="str">
        <f>+Cover!A14</f>
        <v>Select Name of Insurer/ Financial Holding Company</v>
      </c>
      <c r="B3" s="1751"/>
      <c r="C3" s="397"/>
      <c r="D3" s="2049"/>
      <c r="E3" s="1036"/>
      <c r="F3" s="393"/>
      <c r="G3" s="2207"/>
      <c r="H3" s="2208"/>
    </row>
    <row r="4" spans="1:8" ht="15.5">
      <c r="A4" s="1749" t="str">
        <f>+ToC!A3</f>
        <v>Insurer/Financial Holding Company</v>
      </c>
      <c r="B4" s="504"/>
      <c r="C4" s="397"/>
      <c r="D4" s="1036"/>
      <c r="E4" s="1036"/>
      <c r="F4" s="393"/>
      <c r="G4" s="2207"/>
    </row>
    <row r="5" spans="1:8" ht="15.5">
      <c r="A5" s="1749"/>
      <c r="B5" s="504"/>
      <c r="C5" s="397"/>
      <c r="D5" s="1036"/>
      <c r="E5" s="1036"/>
      <c r="F5" s="1461"/>
      <c r="G5" s="2207"/>
    </row>
    <row r="6" spans="1:8" ht="15.5">
      <c r="A6" s="504" t="str">
        <f>+ToC!A5</f>
        <v>General Insurers Annual Return</v>
      </c>
      <c r="B6" s="504"/>
      <c r="C6" s="1750"/>
      <c r="D6" s="1462"/>
      <c r="E6" s="1462"/>
      <c r="F6" s="1036"/>
      <c r="G6" s="2207"/>
    </row>
    <row r="7" spans="1:8" ht="15.5">
      <c r="A7" s="1901" t="str">
        <f>+ToC!A6</f>
        <v>For Year Ended:</v>
      </c>
      <c r="B7" s="504"/>
      <c r="C7" s="397"/>
      <c r="D7" s="4132">
        <f>+Cover!A22</f>
        <v>0</v>
      </c>
      <c r="E7" s="1036"/>
      <c r="F7" s="1463">
        <f>+Cover!B22</f>
        <v>0</v>
      </c>
      <c r="G7" s="2207"/>
    </row>
    <row r="8" spans="1:8" ht="13">
      <c r="A8" s="5650"/>
      <c r="B8" s="5650"/>
      <c r="C8" s="5650"/>
      <c r="D8" s="5650"/>
      <c r="E8" s="2218"/>
      <c r="F8" s="2207"/>
      <c r="G8" s="2207"/>
      <c r="H8" s="2209"/>
    </row>
    <row r="9" spans="1:8" ht="13">
      <c r="A9" s="5650" t="s">
        <v>542</v>
      </c>
      <c r="B9" s="5650"/>
      <c r="C9" s="5650"/>
      <c r="D9" s="5650"/>
      <c r="E9" s="2203"/>
      <c r="F9" s="2203"/>
      <c r="G9" s="2203"/>
      <c r="H9" s="2203"/>
    </row>
    <row r="10" spans="1:8" ht="13">
      <c r="A10" s="5650" t="s">
        <v>1372</v>
      </c>
      <c r="B10" s="5650"/>
      <c r="C10" s="5650"/>
      <c r="D10" s="5650"/>
      <c r="E10" s="2203"/>
      <c r="F10" s="2203"/>
      <c r="G10" s="2203"/>
      <c r="H10" s="2203"/>
    </row>
    <row r="11" spans="1:8" ht="13">
      <c r="A11" s="5699" t="s">
        <v>1471</v>
      </c>
      <c r="B11" s="5699"/>
      <c r="C11" s="5699"/>
      <c r="D11" s="5699"/>
      <c r="E11" s="2203"/>
      <c r="F11" s="2203"/>
      <c r="G11" s="2203"/>
      <c r="H11" s="2203"/>
    </row>
    <row r="12" spans="1:8" ht="12.5">
      <c r="A12" s="2048"/>
      <c r="B12" s="2048"/>
      <c r="C12" s="2048"/>
      <c r="D12" s="2048"/>
    </row>
    <row r="13" spans="1:8" ht="39">
      <c r="A13" s="5666" t="s">
        <v>1393</v>
      </c>
      <c r="B13" s="2081" t="s">
        <v>1472</v>
      </c>
      <c r="C13" s="2081" t="s">
        <v>598</v>
      </c>
      <c r="D13" s="2122" t="s">
        <v>1468</v>
      </c>
    </row>
    <row r="14" spans="1:8" ht="13">
      <c r="A14" s="5667"/>
      <c r="B14" s="2038" t="s">
        <v>327</v>
      </c>
      <c r="C14" s="2038" t="s">
        <v>336</v>
      </c>
      <c r="D14" s="2124" t="s">
        <v>558</v>
      </c>
    </row>
    <row r="15" spans="1:8" ht="13">
      <c r="A15" s="5668"/>
      <c r="B15" s="2038" t="s">
        <v>349</v>
      </c>
      <c r="C15" s="2038"/>
      <c r="D15" s="2124"/>
    </row>
    <row r="16" spans="1:8" ht="13">
      <c r="A16" s="2044"/>
      <c r="B16" s="2109"/>
      <c r="C16" s="2125"/>
      <c r="D16" s="2222"/>
    </row>
    <row r="17" spans="1:4" ht="15">
      <c r="A17" s="2042" t="s">
        <v>1473</v>
      </c>
      <c r="B17" s="2223"/>
      <c r="C17" s="2224"/>
      <c r="D17" s="2043">
        <f>+B17*C17</f>
        <v>0</v>
      </c>
    </row>
    <row r="18" spans="1:4" ht="13">
      <c r="A18" s="2225"/>
      <c r="B18" s="2129"/>
      <c r="C18" s="2226"/>
      <c r="D18" s="2043">
        <f>+B18*C18</f>
        <v>0</v>
      </c>
    </row>
    <row r="19" spans="1:4" ht="13">
      <c r="A19" s="2039" t="s">
        <v>1474</v>
      </c>
      <c r="B19" s="2109"/>
      <c r="C19" s="2125"/>
      <c r="D19" s="2139">
        <f>SUM(D17:D18)</f>
        <v>0</v>
      </c>
    </row>
    <row r="20" spans="1:4" ht="13">
      <c r="A20" s="2180"/>
      <c r="B20" s="2227"/>
      <c r="C20" s="2228"/>
      <c r="D20" s="2229"/>
    </row>
    <row r="21" spans="1:4" ht="12.5">
      <c r="A21" s="2048" t="s">
        <v>543</v>
      </c>
      <c r="B21" s="2048"/>
      <c r="C21" s="2048"/>
      <c r="D21" s="2048"/>
    </row>
    <row r="22" spans="1:4" ht="37.5">
      <c r="A22" s="2171" t="s">
        <v>2380</v>
      </c>
      <c r="B22" s="2048"/>
      <c r="C22" s="2048"/>
      <c r="D22" s="2048"/>
    </row>
    <row r="23" spans="1:4" ht="12.5">
      <c r="A23" s="2048"/>
      <c r="B23" s="2048"/>
      <c r="C23" s="2048"/>
      <c r="D23" s="4113" t="str">
        <f>+ToC!$E$96</f>
        <v xml:space="preserve">GENERAL Annual Return </v>
      </c>
    </row>
    <row r="24" spans="1:4" ht="12.5">
      <c r="A24" s="2048"/>
      <c r="B24" s="2048"/>
      <c r="C24" s="2048"/>
      <c r="D24" s="2078" t="s">
        <v>1887</v>
      </c>
    </row>
  </sheetData>
  <sheetProtection password="C3AA" sheet="1" objects="1" scenarios="1"/>
  <mergeCells count="6">
    <mergeCell ref="A13:A15"/>
    <mergeCell ref="A1:D1"/>
    <mergeCell ref="A8:D8"/>
    <mergeCell ref="A9:D9"/>
    <mergeCell ref="A10:D10"/>
    <mergeCell ref="A11:D11"/>
  </mergeCells>
  <hyperlinks>
    <hyperlink ref="A1:D1" location="ToC!A1" display="ToC!A1"/>
  </hyperlinks>
  <printOptions horizontalCentered="1"/>
  <pageMargins left="0.7" right="0.7" top="0.75" bottom="0.75" header="0.3" footer="0.3"/>
  <pageSetup paperSize="9" scale="6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theme="3" tint="0.39997558519241921"/>
  </sheetPr>
  <dimension ref="A1:F34"/>
  <sheetViews>
    <sheetView workbookViewId="0">
      <selection activeCell="A18" sqref="A18:B19"/>
    </sheetView>
  </sheetViews>
  <sheetFormatPr defaultColWidth="0" defaultRowHeight="0" customHeight="1" zeroHeight="1"/>
  <cols>
    <col min="1" max="1" width="57.796875" style="2230" customWidth="1"/>
    <col min="2" max="2" width="14.796875" style="2230" customWidth="1"/>
    <col min="3" max="3" width="13.69921875" style="2251" customWidth="1"/>
    <col min="4" max="4" width="14.796875" style="2230" customWidth="1"/>
    <col min="5" max="5" width="0" style="2230" hidden="1" customWidth="1"/>
    <col min="6" max="16384" width="9.296875" style="2230" hidden="1"/>
  </cols>
  <sheetData>
    <row r="1" spans="1:6" ht="13">
      <c r="A1" s="5248" t="s">
        <v>1786</v>
      </c>
      <c r="B1" s="5249"/>
      <c r="C1" s="5249"/>
      <c r="D1" s="5249"/>
    </row>
    <row r="2" spans="1:6" ht="13">
      <c r="A2" s="2231"/>
      <c r="B2" s="2232"/>
      <c r="C2" s="2233"/>
      <c r="D2" s="4899" t="s">
        <v>2216</v>
      </c>
    </row>
    <row r="3" spans="1:6" ht="15.5">
      <c r="A3" s="1751" t="str">
        <f>+Cover!A14</f>
        <v>Select Name of Insurer/ Financial Holding Company</v>
      </c>
      <c r="B3" s="1751"/>
      <c r="C3" s="397"/>
      <c r="D3" s="1036"/>
      <c r="E3" s="1036"/>
      <c r="F3" s="393"/>
    </row>
    <row r="4" spans="1:6" ht="15.5">
      <c r="A4" s="1749" t="str">
        <f>+ToC!A3</f>
        <v>Insurer/Financial Holding Company</v>
      </c>
      <c r="B4" s="504"/>
      <c r="C4" s="397"/>
      <c r="D4" s="1036"/>
      <c r="E4" s="1036"/>
      <c r="F4" s="393"/>
    </row>
    <row r="5" spans="1:6" ht="15.5">
      <c r="A5" s="1749"/>
      <c r="B5" s="504"/>
      <c r="C5" s="397"/>
      <c r="D5" s="1036"/>
      <c r="E5" s="1036"/>
      <c r="F5" s="1461"/>
    </row>
    <row r="6" spans="1:6" ht="15.5">
      <c r="A6" s="504" t="str">
        <f>+ToC!A5</f>
        <v>General Insurers Annual Return</v>
      </c>
      <c r="B6" s="504"/>
      <c r="C6" s="1750"/>
      <c r="D6" s="1462"/>
      <c r="E6" s="1462"/>
      <c r="F6" s="1036"/>
    </row>
    <row r="7" spans="1:6" ht="15.5">
      <c r="A7" s="1901" t="str">
        <f>+ToC!A6</f>
        <v>For Year Ended:</v>
      </c>
      <c r="B7" s="504"/>
      <c r="C7" s="397"/>
      <c r="D7" s="4132">
        <f>+Cover!A22</f>
        <v>0</v>
      </c>
      <c r="E7" s="1036"/>
      <c r="F7" s="1463">
        <f>+Cover!B22</f>
        <v>0</v>
      </c>
    </row>
    <row r="8" spans="1:6" ht="13">
      <c r="A8" s="5702"/>
      <c r="B8" s="5703"/>
      <c r="C8" s="5703"/>
      <c r="D8" s="502"/>
    </row>
    <row r="9" spans="1:6" ht="13">
      <c r="A9" s="5702" t="s">
        <v>542</v>
      </c>
      <c r="B9" s="5702"/>
      <c r="C9" s="5702"/>
      <c r="D9" s="5702"/>
    </row>
    <row r="10" spans="1:6" ht="13">
      <c r="A10" s="5702" t="s">
        <v>1048</v>
      </c>
      <c r="B10" s="5702"/>
      <c r="C10" s="5702"/>
      <c r="D10" s="5702"/>
    </row>
    <row r="11" spans="1:6" ht="13">
      <c r="A11" s="5702" t="s">
        <v>664</v>
      </c>
      <c r="B11" s="5704"/>
      <c r="C11" s="5704"/>
      <c r="D11" s="5704"/>
    </row>
    <row r="12" spans="1:6" ht="13">
      <c r="A12" s="2237"/>
      <c r="B12" s="2232"/>
      <c r="C12" s="2233"/>
      <c r="D12" s="2235"/>
    </row>
    <row r="13" spans="1:6" ht="52">
      <c r="A13" s="2238" t="s">
        <v>665</v>
      </c>
      <c r="B13" s="2239" t="s">
        <v>666</v>
      </c>
      <c r="C13" s="2239" t="s">
        <v>667</v>
      </c>
      <c r="D13" s="2239" t="s">
        <v>1475</v>
      </c>
    </row>
    <row r="14" spans="1:6" ht="13">
      <c r="A14" s="2240"/>
      <c r="B14" s="2239" t="s">
        <v>327</v>
      </c>
      <c r="C14" s="2239" t="s">
        <v>336</v>
      </c>
      <c r="D14" s="2239" t="s">
        <v>558</v>
      </c>
    </row>
    <row r="15" spans="1:6" ht="13">
      <c r="A15" s="2241"/>
      <c r="B15" s="2239" t="s">
        <v>349</v>
      </c>
      <c r="C15" s="2239"/>
      <c r="D15" s="2239" t="s">
        <v>349</v>
      </c>
    </row>
    <row r="16" spans="1:6" ht="15">
      <c r="A16" s="2242" t="s">
        <v>1476</v>
      </c>
      <c r="B16" s="5192">
        <f>'50.10'!H19+'50.11'!H19</f>
        <v>0</v>
      </c>
      <c r="C16" s="2243">
        <v>0.15</v>
      </c>
      <c r="D16" s="2244">
        <f>+B16*C16</f>
        <v>0</v>
      </c>
    </row>
    <row r="17" spans="1:4" ht="13">
      <c r="A17" s="2242" t="s">
        <v>668</v>
      </c>
      <c r="B17" s="5192">
        <f>'50.10'!E19+'50.11'!E19</f>
        <v>0</v>
      </c>
      <c r="C17" s="2243">
        <v>0.1</v>
      </c>
      <c r="D17" s="2244">
        <f t="shared" ref="D17:D22" si="0">+B17*C17</f>
        <v>0</v>
      </c>
    </row>
    <row r="18" spans="1:4" ht="13">
      <c r="A18" s="2242" t="s">
        <v>669</v>
      </c>
      <c r="B18" s="2194">
        <f>'50.10'!D19+'50.11'!D19</f>
        <v>0</v>
      </c>
      <c r="C18" s="2243">
        <v>0.12</v>
      </c>
      <c r="D18" s="2134">
        <f t="shared" si="0"/>
        <v>0</v>
      </c>
    </row>
    <row r="19" spans="1:4" ht="13">
      <c r="A19" s="2242" t="s">
        <v>670</v>
      </c>
      <c r="B19" s="2194">
        <f>'50.10'!I19+'50.11'!I19</f>
        <v>0</v>
      </c>
      <c r="C19" s="2243">
        <v>0.2</v>
      </c>
      <c r="D19" s="2134">
        <f t="shared" si="0"/>
        <v>0</v>
      </c>
    </row>
    <row r="20" spans="1:4" ht="15">
      <c r="A20" s="2242" t="s">
        <v>1477</v>
      </c>
      <c r="B20" s="2194">
        <f>'50.10'!C19+'50.11'!C19</f>
        <v>0</v>
      </c>
      <c r="C20" s="2243">
        <v>0.25</v>
      </c>
      <c r="D20" s="2134">
        <f>+B20*C20</f>
        <v>0</v>
      </c>
    </row>
    <row r="21" spans="1:4" ht="15">
      <c r="A21" s="2242" t="s">
        <v>1478</v>
      </c>
      <c r="B21" s="5192">
        <f>'50.10'!F19+'50.11'!F19</f>
        <v>0</v>
      </c>
      <c r="C21" s="2243">
        <v>0.15</v>
      </c>
      <c r="D21" s="2244">
        <f t="shared" si="0"/>
        <v>0</v>
      </c>
    </row>
    <row r="22" spans="1:4" ht="13">
      <c r="A22" s="2242" t="s">
        <v>333</v>
      </c>
      <c r="B22" s="5192">
        <f>'50.10'!G19+'50.11'!G19</f>
        <v>0</v>
      </c>
      <c r="C22" s="2243">
        <v>0.18</v>
      </c>
      <c r="D22" s="2244">
        <f t="shared" si="0"/>
        <v>0</v>
      </c>
    </row>
    <row r="23" spans="1:4" ht="13">
      <c r="A23" s="2245" t="s">
        <v>250</v>
      </c>
      <c r="B23" s="2246">
        <f>SUM(B16:B22)</f>
        <v>0</v>
      </c>
      <c r="C23" s="2247"/>
      <c r="D23" s="2244"/>
    </row>
    <row r="24" spans="1:4" ht="13">
      <c r="A24" s="2245" t="s">
        <v>671</v>
      </c>
      <c r="B24" s="2242"/>
      <c r="C24" s="2248"/>
      <c r="D24" s="2246">
        <f>SUM(D16:D23)</f>
        <v>0</v>
      </c>
    </row>
    <row r="25" spans="1:4" ht="13">
      <c r="A25" s="2235"/>
      <c r="B25" s="2235"/>
      <c r="C25" s="2234"/>
      <c r="D25" s="2235"/>
    </row>
    <row r="26" spans="1:4" ht="13">
      <c r="A26" s="2235"/>
      <c r="B26" s="2235"/>
      <c r="C26" s="2234"/>
      <c r="D26" s="2235"/>
    </row>
    <row r="27" spans="1:4" ht="13">
      <c r="A27" s="2235" t="s">
        <v>543</v>
      </c>
      <c r="B27" s="2235"/>
      <c r="C27" s="2234"/>
      <c r="D27" s="2235"/>
    </row>
    <row r="28" spans="1:4" ht="26.5" customHeight="1">
      <c r="A28" s="5700" t="s">
        <v>1479</v>
      </c>
      <c r="B28" s="5700"/>
      <c r="C28" s="5700"/>
      <c r="D28" s="5700"/>
    </row>
    <row r="29" spans="1:4" ht="14.5">
      <c r="A29" s="5701" t="s">
        <v>1480</v>
      </c>
      <c r="B29" s="5701"/>
      <c r="C29" s="5701"/>
      <c r="D29" s="5701"/>
    </row>
    <row r="30" spans="1:4" ht="14.5">
      <c r="A30" s="5701" t="s">
        <v>2291</v>
      </c>
      <c r="B30" s="5701"/>
      <c r="C30" s="5701"/>
      <c r="D30" s="5701"/>
    </row>
    <row r="31" spans="1:4" ht="13">
      <c r="A31" s="2249"/>
      <c r="B31" s="2249"/>
      <c r="C31" s="2250"/>
      <c r="D31" s="2249"/>
    </row>
    <row r="32" spans="1:4" ht="13">
      <c r="A32" s="2235"/>
      <c r="B32" s="2235"/>
      <c r="C32" s="2234"/>
      <c r="D32" s="2235"/>
    </row>
    <row r="33" spans="1:4" ht="13">
      <c r="A33" s="2235"/>
      <c r="B33" s="2235"/>
      <c r="C33" s="2234"/>
      <c r="D33" s="4113" t="str">
        <f>+ToC!$E$96</f>
        <v xml:space="preserve">GENERAL Annual Return </v>
      </c>
    </row>
    <row r="34" spans="1:4" ht="13">
      <c r="A34" s="2235"/>
      <c r="B34" s="2235"/>
      <c r="C34" s="2234"/>
      <c r="D34" s="2078" t="s">
        <v>1888</v>
      </c>
    </row>
  </sheetData>
  <sheetProtection password="C3AA" sheet="1" objects="1" scenarios="1"/>
  <mergeCells count="8">
    <mergeCell ref="A28:D28"/>
    <mergeCell ref="A29:D29"/>
    <mergeCell ref="A30:D30"/>
    <mergeCell ref="A1:D1"/>
    <mergeCell ref="A8:C8"/>
    <mergeCell ref="A9:D9"/>
    <mergeCell ref="A10:D10"/>
    <mergeCell ref="A11:D11"/>
  </mergeCells>
  <hyperlinks>
    <hyperlink ref="A1:D1" location="ToC!A1" display="40.40"/>
  </hyperlinks>
  <pageMargins left="0.7" right="0.7" top="0.75" bottom="0.75" header="0.3" footer="0.3"/>
  <pageSetup paperSize="5"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3" tint="0.39997558519241921"/>
  </sheetPr>
  <dimension ref="A1:F35"/>
  <sheetViews>
    <sheetView workbookViewId="0">
      <selection activeCell="A18" sqref="A18:B19"/>
    </sheetView>
  </sheetViews>
  <sheetFormatPr defaultColWidth="0" defaultRowHeight="12.75" customHeight="1" zeroHeight="1"/>
  <cols>
    <col min="1" max="1" width="61.796875" style="2230" customWidth="1"/>
    <col min="2" max="2" width="14.796875" style="2230" customWidth="1"/>
    <col min="3" max="3" width="9.296875" style="2251" customWidth="1"/>
    <col min="4" max="4" width="13.19921875" style="2230" customWidth="1"/>
    <col min="5" max="16384" width="9.296875" style="2230" hidden="1"/>
  </cols>
  <sheetData>
    <row r="1" spans="1:6" ht="13">
      <c r="A1" s="5248" t="s">
        <v>1787</v>
      </c>
      <c r="B1" s="5249"/>
      <c r="C1" s="5249"/>
      <c r="D1" s="5249"/>
    </row>
    <row r="2" spans="1:6" ht="13">
      <c r="A2" s="2231"/>
      <c r="B2" s="2232"/>
      <c r="C2" s="2233"/>
      <c r="D2" s="4899" t="s">
        <v>2216</v>
      </c>
    </row>
    <row r="3" spans="1:6" ht="15.5">
      <c r="A3" s="1751" t="str">
        <f>+Cover!A14</f>
        <v>Select Name of Insurer/ Financial Holding Company</v>
      </c>
      <c r="B3" s="1751"/>
      <c r="C3" s="397"/>
      <c r="D3" s="1036"/>
      <c r="E3" s="1036"/>
      <c r="F3" s="393"/>
    </row>
    <row r="4" spans="1:6" ht="15.5">
      <c r="A4" s="1749" t="str">
        <f>+ToC!A3</f>
        <v>Insurer/Financial Holding Company</v>
      </c>
      <c r="B4" s="504"/>
      <c r="C4" s="397"/>
      <c r="D4" s="1036"/>
      <c r="E4" s="1036"/>
      <c r="F4" s="393"/>
    </row>
    <row r="5" spans="1:6" ht="15.5">
      <c r="A5" s="1749"/>
      <c r="B5" s="504"/>
      <c r="C5" s="397"/>
      <c r="D5" s="1036"/>
      <c r="E5" s="1036"/>
      <c r="F5" s="1461"/>
    </row>
    <row r="6" spans="1:6" ht="15.5">
      <c r="A6" s="504" t="str">
        <f>+ToC!A5</f>
        <v>General Insurers Annual Return</v>
      </c>
      <c r="B6" s="504"/>
      <c r="C6" s="1750"/>
      <c r="D6" s="1462"/>
      <c r="E6" s="1462"/>
      <c r="F6" s="1036"/>
    </row>
    <row r="7" spans="1:6" ht="15.5">
      <c r="A7" s="1901" t="str">
        <f>+ToC!A6</f>
        <v>For Year Ended:</v>
      </c>
      <c r="B7" s="504"/>
      <c r="C7" s="397"/>
      <c r="D7" s="4132">
        <f>+Cover!A22</f>
        <v>0</v>
      </c>
      <c r="E7" s="1036"/>
      <c r="F7" s="1463">
        <f>+Cover!B22</f>
        <v>0</v>
      </c>
    </row>
    <row r="8" spans="1:6" ht="13">
      <c r="A8" s="5702"/>
      <c r="B8" s="5703"/>
      <c r="C8" s="5703"/>
      <c r="D8" s="502"/>
    </row>
    <row r="9" spans="1:6" ht="13">
      <c r="A9" s="5702" t="s">
        <v>542</v>
      </c>
      <c r="B9" s="5702"/>
      <c r="C9" s="5702"/>
      <c r="D9" s="5702"/>
    </row>
    <row r="10" spans="1:6" ht="13">
      <c r="A10" s="5702" t="s">
        <v>1048</v>
      </c>
      <c r="B10" s="5702"/>
      <c r="C10" s="5702"/>
      <c r="D10" s="5702"/>
    </row>
    <row r="11" spans="1:6" ht="13">
      <c r="A11" s="5703" t="s">
        <v>672</v>
      </c>
      <c r="B11" s="5703"/>
      <c r="C11" s="5703"/>
      <c r="D11" s="5703"/>
    </row>
    <row r="12" spans="1:6" ht="13">
      <c r="A12" s="2233"/>
      <c r="B12" s="2235"/>
      <c r="C12" s="2234"/>
      <c r="D12" s="2235"/>
    </row>
    <row r="13" spans="1:6" ht="52">
      <c r="A13" s="2238" t="s">
        <v>665</v>
      </c>
      <c r="B13" s="2239" t="s">
        <v>673</v>
      </c>
      <c r="C13" s="2239" t="s">
        <v>674</v>
      </c>
      <c r="D13" s="2239" t="s">
        <v>1481</v>
      </c>
    </row>
    <row r="14" spans="1:6" ht="13">
      <c r="A14" s="2240"/>
      <c r="B14" s="2239" t="s">
        <v>327</v>
      </c>
      <c r="C14" s="2239" t="s">
        <v>336</v>
      </c>
      <c r="D14" s="2239" t="s">
        <v>558</v>
      </c>
    </row>
    <row r="15" spans="1:6" ht="13">
      <c r="A15" s="2240"/>
      <c r="B15" s="2240" t="s">
        <v>349</v>
      </c>
      <c r="C15" s="2240"/>
      <c r="D15" s="2240" t="s">
        <v>349</v>
      </c>
    </row>
    <row r="16" spans="1:6" ht="15">
      <c r="A16" s="2242" t="s">
        <v>1476</v>
      </c>
      <c r="B16" s="2092">
        <f>'50.26'!F49+'50.26'!G49+'50.36'!F49+'50.36'!G49</f>
        <v>0</v>
      </c>
      <c r="C16" s="2243">
        <v>0.1</v>
      </c>
      <c r="D16" s="2252">
        <f t="shared" ref="D16:D22" si="0">B16*C16</f>
        <v>0</v>
      </c>
    </row>
    <row r="17" spans="1:4" ht="13">
      <c r="A17" s="2242" t="s">
        <v>668</v>
      </c>
      <c r="B17" s="2092">
        <f>'50.23'!F69+'50.23'!G69+'50.33'!F69+'50.33'!G69</f>
        <v>0</v>
      </c>
      <c r="C17" s="2243">
        <v>0.1</v>
      </c>
      <c r="D17" s="2252">
        <f t="shared" si="0"/>
        <v>0</v>
      </c>
    </row>
    <row r="18" spans="1:4" ht="13">
      <c r="A18" s="2242" t="s">
        <v>669</v>
      </c>
      <c r="B18" s="2197">
        <f>'50.22'!F49+'50.22'!G49+'50.32'!F49+'50.32'!G49</f>
        <v>0</v>
      </c>
      <c r="C18" s="2253">
        <v>0.12</v>
      </c>
      <c r="D18" s="2252">
        <f t="shared" si="0"/>
        <v>0</v>
      </c>
    </row>
    <row r="19" spans="1:4" ht="13">
      <c r="A19" s="2242" t="s">
        <v>670</v>
      </c>
      <c r="B19" s="2197">
        <f>'50.27'!F49+'50.27'!G49+'50.37'!F49+'50.37'!G49</f>
        <v>0</v>
      </c>
      <c r="C19" s="2253">
        <v>0.15</v>
      </c>
      <c r="D19" s="2252">
        <f t="shared" si="0"/>
        <v>0</v>
      </c>
    </row>
    <row r="20" spans="1:4" ht="15">
      <c r="A20" s="2242" t="s">
        <v>1477</v>
      </c>
      <c r="B20" s="2197">
        <f>'50.21'!F49+'50.21'!G49+'50.31'!F49+'50.31'!G49</f>
        <v>0</v>
      </c>
      <c r="C20" s="2253">
        <v>0.15</v>
      </c>
      <c r="D20" s="2252">
        <f t="shared" si="0"/>
        <v>0</v>
      </c>
    </row>
    <row r="21" spans="1:4" ht="15">
      <c r="A21" s="2242" t="s">
        <v>1478</v>
      </c>
      <c r="B21" s="2092">
        <f>'50.24'!F49+'50.24'!G49+'50.34'!F49+'50.34'!G49</f>
        <v>0</v>
      </c>
      <c r="C21" s="2253">
        <v>0.12</v>
      </c>
      <c r="D21" s="2252">
        <f t="shared" si="0"/>
        <v>0</v>
      </c>
    </row>
    <row r="22" spans="1:4" ht="13">
      <c r="A22" s="2242" t="s">
        <v>333</v>
      </c>
      <c r="B22" s="2092">
        <f>'50.25'!F49+'50.25'!G49+'50.35'!F49+'50.35'!G49</f>
        <v>0</v>
      </c>
      <c r="C22" s="2253">
        <v>0.12</v>
      </c>
      <c r="D22" s="2252">
        <f t="shared" si="0"/>
        <v>0</v>
      </c>
    </row>
    <row r="23" spans="1:4" ht="13">
      <c r="A23" s="2245" t="s">
        <v>250</v>
      </c>
      <c r="B23" s="2252">
        <f>SUM(B16:B22)</f>
        <v>0</v>
      </c>
      <c r="C23" s="2253"/>
      <c r="D23" s="2252"/>
    </row>
    <row r="24" spans="1:4" ht="13">
      <c r="A24" s="2245" t="s">
        <v>675</v>
      </c>
      <c r="B24" s="2088"/>
      <c r="C24" s="2253"/>
      <c r="D24" s="2252">
        <f>SUM(D16:D23)</f>
        <v>0</v>
      </c>
    </row>
    <row r="25" spans="1:4" ht="13">
      <c r="A25" s="2254"/>
      <c r="B25" s="2255"/>
      <c r="C25" s="2236"/>
      <c r="D25" s="206"/>
    </row>
    <row r="26" spans="1:4" ht="13">
      <c r="A26" s="2235" t="s">
        <v>543</v>
      </c>
      <c r="B26" s="2235"/>
      <c r="C26" s="2234"/>
      <c r="D26" s="2235"/>
    </row>
    <row r="27" spans="1:4" ht="13">
      <c r="A27" s="2256" t="s">
        <v>676</v>
      </c>
      <c r="B27" s="2235"/>
      <c r="C27" s="2234"/>
      <c r="D27" s="2235"/>
    </row>
    <row r="28" spans="1:4" ht="12.5">
      <c r="A28" s="5700" t="s">
        <v>1479</v>
      </c>
      <c r="B28" s="5700"/>
      <c r="C28" s="5700"/>
      <c r="D28" s="5700"/>
    </row>
    <row r="29" spans="1:4" ht="14.5">
      <c r="A29" s="5701" t="s">
        <v>1480</v>
      </c>
      <c r="B29" s="5701"/>
      <c r="C29" s="5701"/>
      <c r="D29" s="5701"/>
    </row>
    <row r="30" spans="1:4" ht="14.5">
      <c r="A30" s="5701" t="s">
        <v>2291</v>
      </c>
      <c r="B30" s="5701"/>
      <c r="C30" s="5701"/>
      <c r="D30" s="5701"/>
    </row>
    <row r="31" spans="1:4" ht="13">
      <c r="A31" s="2235"/>
      <c r="B31" s="2235"/>
      <c r="C31" s="2234"/>
      <c r="D31" s="2235"/>
    </row>
    <row r="32" spans="1:4" ht="13">
      <c r="A32" s="2235"/>
      <c r="B32" s="2235"/>
      <c r="C32" s="2234"/>
      <c r="D32" s="2235"/>
    </row>
    <row r="33" spans="1:4" ht="13">
      <c r="A33" s="2235"/>
      <c r="B33" s="2235"/>
      <c r="C33" s="2234"/>
      <c r="D33" s="4113" t="str">
        <f>+ToC!$E$96</f>
        <v xml:space="preserve">GENERAL Annual Return </v>
      </c>
    </row>
    <row r="34" spans="1:4" ht="13">
      <c r="A34" s="2235"/>
      <c r="B34" s="2235"/>
      <c r="C34" s="2234"/>
      <c r="D34" s="2078" t="s">
        <v>1889</v>
      </c>
    </row>
    <row r="35" spans="1:4" ht="13" hidden="1"/>
  </sheetData>
  <sheetProtection password="C3AA" sheet="1" objects="1" scenarios="1"/>
  <mergeCells count="8">
    <mergeCell ref="A28:D28"/>
    <mergeCell ref="A29:D29"/>
    <mergeCell ref="A30:D30"/>
    <mergeCell ref="A1:D1"/>
    <mergeCell ref="A8:C8"/>
    <mergeCell ref="A9:D9"/>
    <mergeCell ref="A10:D10"/>
    <mergeCell ref="A11:D11"/>
  </mergeCells>
  <hyperlinks>
    <hyperlink ref="A1:D1" location="ToC!A1" display="40.41"/>
  </hyperlinks>
  <pageMargins left="0.7" right="0.7" top="0.75" bottom="0.75" header="0.3" footer="0.3"/>
  <pageSetup paperSize="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sheetPr>
  <dimension ref="A1:AA111"/>
  <sheetViews>
    <sheetView zoomScaleNormal="100" workbookViewId="0">
      <selection activeCell="A18" sqref="A18:B19"/>
    </sheetView>
  </sheetViews>
  <sheetFormatPr defaultColWidth="0" defaultRowHeight="13" zeroHeight="1"/>
  <cols>
    <col min="1" max="1" width="4.796875" style="14" customWidth="1"/>
    <col min="2" max="2" width="18.69921875" style="14" customWidth="1"/>
    <col min="3" max="3" width="27.796875" style="14" customWidth="1"/>
    <col min="4" max="4" width="18" style="14" customWidth="1"/>
    <col min="5" max="5" width="12.69921875" style="14" customWidth="1"/>
    <col min="6" max="6" width="24.5" style="14" customWidth="1"/>
    <col min="7" max="8" width="20.796875" style="14" customWidth="1"/>
    <col min="9" max="9" width="34.296875" style="14" customWidth="1"/>
    <col min="10" max="10" width="16.796875" style="14" hidden="1" customWidth="1"/>
    <col min="11" max="11" width="16" style="14" hidden="1" customWidth="1"/>
    <col min="12" max="12" width="9.296875" style="14" hidden="1" customWidth="1"/>
    <col min="13" max="13" width="39.796875" style="14" hidden="1" customWidth="1"/>
    <col min="14" max="27" width="0" style="14" hidden="1" customWidth="1"/>
    <col min="28" max="16384" width="9.296875" style="14" hidden="1"/>
  </cols>
  <sheetData>
    <row r="1" spans="1:13">
      <c r="A1" s="5248" t="s">
        <v>1198</v>
      </c>
      <c r="B1" s="5248"/>
      <c r="C1" s="5248"/>
      <c r="D1" s="5248"/>
      <c r="E1" s="5248"/>
      <c r="F1" s="5248"/>
      <c r="G1" s="5248"/>
      <c r="H1" s="4901"/>
      <c r="I1" s="2894"/>
      <c r="J1" s="2894"/>
      <c r="K1" s="2894"/>
      <c r="L1" s="2894"/>
      <c r="M1" s="4902"/>
    </row>
    <row r="2" spans="1:13" ht="14">
      <c r="A2" s="1703"/>
      <c r="B2" s="2665"/>
      <c r="C2" s="2665"/>
      <c r="D2" s="2666"/>
      <c r="E2" s="2667"/>
      <c r="F2" s="2667"/>
      <c r="G2" s="2667"/>
      <c r="H2" s="2667"/>
      <c r="I2" s="2667"/>
      <c r="J2" s="80"/>
      <c r="K2" s="80"/>
      <c r="L2" s="80"/>
    </row>
    <row r="3" spans="1:13" ht="15.5">
      <c r="A3" s="3917" t="str">
        <f>Cover!A14</f>
        <v>Select Name of Insurer/ Financial Holding Company</v>
      </c>
      <c r="B3" s="1721"/>
      <c r="C3" s="2667"/>
      <c r="D3" s="1721"/>
      <c r="E3" s="79"/>
      <c r="F3" s="79"/>
      <c r="G3" s="117" t="s">
        <v>1938</v>
      </c>
      <c r="H3" s="117"/>
      <c r="I3" s="2667"/>
      <c r="J3" s="80"/>
      <c r="K3" s="80"/>
      <c r="L3" s="80"/>
      <c r="M3" s="80"/>
    </row>
    <row r="4" spans="1:13" ht="14">
      <c r="A4" s="3918" t="str">
        <f>ToC!A3</f>
        <v>Insurer/Financial Holding Company</v>
      </c>
      <c r="B4" s="1740"/>
      <c r="C4" s="80"/>
      <c r="D4" s="1000"/>
      <c r="E4" s="80"/>
      <c r="F4" s="80"/>
      <c r="G4" s="80"/>
      <c r="H4" s="80"/>
      <c r="I4" s="80"/>
      <c r="J4" s="80"/>
      <c r="K4" s="80"/>
      <c r="L4" s="80"/>
      <c r="M4" s="80"/>
    </row>
    <row r="5" spans="1:13" ht="14">
      <c r="A5" s="3918"/>
      <c r="B5" s="1740"/>
      <c r="C5" s="80"/>
      <c r="D5" s="80"/>
      <c r="E5" s="80"/>
      <c r="F5" s="80"/>
      <c r="G5" s="80"/>
      <c r="H5" s="80"/>
      <c r="I5" s="80"/>
      <c r="J5" s="80"/>
      <c r="K5" s="80"/>
      <c r="L5" s="80"/>
      <c r="M5" s="80"/>
    </row>
    <row r="6" spans="1:13" ht="14">
      <c r="A6" s="82" t="str">
        <f>ToC!A5</f>
        <v>General Insurers Annual Return</v>
      </c>
      <c r="B6" s="1740"/>
      <c r="C6" s="80"/>
      <c r="D6" s="80"/>
      <c r="E6" s="79"/>
      <c r="F6" s="79"/>
      <c r="G6" s="79"/>
      <c r="H6" s="79"/>
      <c r="I6" s="80"/>
      <c r="J6" s="80"/>
      <c r="K6" s="80"/>
      <c r="L6" s="80"/>
      <c r="M6" s="80"/>
    </row>
    <row r="7" spans="1:13" ht="14">
      <c r="A7" s="3918" t="str">
        <f>ToC!A6</f>
        <v>For Year Ended:</v>
      </c>
      <c r="B7" s="1740"/>
      <c r="C7" s="80"/>
      <c r="D7" s="80"/>
      <c r="E7" s="1769">
        <f>Cover!A22</f>
        <v>0</v>
      </c>
      <c r="F7" s="1741"/>
      <c r="G7" s="80"/>
      <c r="H7" s="80"/>
      <c r="I7" s="80"/>
      <c r="J7" s="80"/>
      <c r="K7" s="80"/>
      <c r="L7" s="80"/>
    </row>
    <row r="8" spans="1:13" ht="14">
      <c r="A8" s="203"/>
      <c r="B8" s="1740"/>
      <c r="C8" s="80"/>
      <c r="D8" s="80"/>
      <c r="E8" s="80"/>
      <c r="F8" s="80"/>
      <c r="G8" s="80"/>
      <c r="H8" s="80"/>
      <c r="I8" s="80"/>
      <c r="J8" s="80"/>
      <c r="K8" s="80"/>
      <c r="L8" s="80"/>
      <c r="M8" s="80"/>
    </row>
    <row r="9" spans="1:13" ht="14">
      <c r="A9" s="203"/>
      <c r="B9" s="1740"/>
      <c r="C9" s="80"/>
      <c r="D9" s="80"/>
      <c r="E9" s="80"/>
      <c r="F9" s="80"/>
      <c r="G9" s="80"/>
      <c r="H9" s="80"/>
      <c r="I9" s="80"/>
      <c r="J9" s="80"/>
      <c r="K9" s="80"/>
      <c r="L9" s="80"/>
      <c r="M9" s="80"/>
    </row>
    <row r="10" spans="1:13" ht="14">
      <c r="A10" s="5257" t="s">
        <v>2166</v>
      </c>
      <c r="B10" s="5258"/>
      <c r="C10" s="5258"/>
      <c r="D10" s="5258"/>
      <c r="E10" s="5258"/>
      <c r="F10" s="5258"/>
      <c r="G10" s="5258"/>
      <c r="H10" s="5258"/>
      <c r="I10" s="5258"/>
      <c r="J10" s="80"/>
      <c r="K10" s="80"/>
      <c r="L10" s="80"/>
      <c r="M10" s="80"/>
    </row>
    <row r="11" spans="1:13" ht="14">
      <c r="A11" s="5291" t="s">
        <v>2292</v>
      </c>
      <c r="B11" s="5243"/>
      <c r="C11" s="5243"/>
      <c r="D11" s="5243"/>
      <c r="E11" s="5243"/>
      <c r="F11" s="5243"/>
      <c r="G11" s="5243"/>
      <c r="H11" s="5243"/>
      <c r="I11" s="5243"/>
      <c r="J11" s="5243"/>
      <c r="K11" s="5243"/>
      <c r="L11" s="5243"/>
      <c r="M11" s="5243"/>
    </row>
    <row r="12" spans="1:13" ht="13" customHeight="1">
      <c r="A12" s="80"/>
      <c r="B12" s="80"/>
      <c r="C12" s="80"/>
      <c r="D12" s="80"/>
      <c r="E12" s="80"/>
      <c r="F12" s="80"/>
      <c r="G12" s="80"/>
      <c r="H12" s="80"/>
      <c r="I12" s="80"/>
      <c r="J12" s="80"/>
      <c r="K12" s="80"/>
      <c r="L12" s="80"/>
      <c r="M12" s="80"/>
    </row>
    <row r="13" spans="1:13">
      <c r="A13" s="80"/>
      <c r="B13" s="80"/>
      <c r="C13" s="80"/>
      <c r="D13" s="80"/>
      <c r="E13" s="80"/>
      <c r="F13" s="80"/>
      <c r="G13" s="80"/>
      <c r="H13" s="80"/>
      <c r="I13" s="80"/>
      <c r="J13" s="80"/>
      <c r="K13" s="80"/>
      <c r="L13" s="80"/>
      <c r="M13" s="80"/>
    </row>
    <row r="14" spans="1:13">
      <c r="A14" s="4903" t="s">
        <v>780</v>
      </c>
      <c r="B14" s="5288"/>
      <c r="C14" s="5289"/>
      <c r="D14" s="4867" t="s">
        <v>1607</v>
      </c>
      <c r="E14" s="4911" t="s">
        <v>2239</v>
      </c>
      <c r="F14" s="4912"/>
      <c r="G14" s="2674" t="s">
        <v>2240</v>
      </c>
      <c r="H14" s="2674"/>
      <c r="I14" s="79"/>
    </row>
    <row r="15" spans="1:13">
      <c r="A15" s="4903"/>
      <c r="B15" s="4913"/>
      <c r="C15" s="4914"/>
      <c r="D15" s="77"/>
      <c r="E15" s="77"/>
      <c r="F15" s="77"/>
      <c r="G15" s="77"/>
      <c r="H15" s="77"/>
      <c r="I15" s="77"/>
      <c r="J15" s="4903"/>
      <c r="K15" s="78"/>
      <c r="L15" s="78"/>
      <c r="M15" s="77"/>
    </row>
    <row r="16" spans="1:13">
      <c r="A16" s="80"/>
      <c r="B16" s="91"/>
      <c r="C16" s="91"/>
      <c r="D16" s="91"/>
      <c r="E16" s="91"/>
      <c r="F16" s="91"/>
      <c r="G16" s="77"/>
      <c r="H16" s="77"/>
      <c r="I16" s="79"/>
      <c r="J16" s="77"/>
      <c r="K16" s="77"/>
      <c r="L16" s="77"/>
      <c r="M16" s="77"/>
    </row>
    <row r="17" spans="1:27" s="392" customFormat="1">
      <c r="A17" s="80" t="s">
        <v>60</v>
      </c>
      <c r="B17" s="5278" t="str">
        <f>+A3</f>
        <v>Select Name of Insurer/ Financial Holding Company</v>
      </c>
      <c r="C17" s="5290"/>
      <c r="D17" s="5279"/>
      <c r="E17" s="5279"/>
      <c r="F17" s="4867" t="s">
        <v>60</v>
      </c>
      <c r="G17" s="2900" t="str">
        <f>Cover!A15</f>
        <v>Please Enter the Address of the Financial Institution</v>
      </c>
      <c r="H17" s="2900"/>
      <c r="I17" s="4915"/>
    </row>
    <row r="18" spans="1:27" s="392" customFormat="1">
      <c r="A18" s="80"/>
      <c r="B18" s="4904"/>
      <c r="C18" s="3684"/>
      <c r="D18" s="2669"/>
      <c r="E18" s="2669"/>
      <c r="F18" s="80"/>
      <c r="G18" s="839"/>
      <c r="H18" s="839"/>
      <c r="I18" s="1788"/>
    </row>
    <row r="19" spans="1:27">
      <c r="A19" s="80"/>
      <c r="B19" s="77" t="s">
        <v>2241</v>
      </c>
      <c r="C19" s="4916" t="str">
        <f>Cover!A16</f>
        <v>Please Enter the City in which the Financial Institution resides</v>
      </c>
      <c r="D19" s="77"/>
      <c r="E19" s="80"/>
      <c r="F19" s="80"/>
      <c r="G19" s="3665" t="s">
        <v>1741</v>
      </c>
      <c r="H19" s="4917">
        <f>Cover!F16</f>
        <v>0</v>
      </c>
      <c r="I19" s="77"/>
      <c r="J19" s="80"/>
      <c r="K19" s="77"/>
      <c r="L19" s="77"/>
      <c r="M19" s="77"/>
    </row>
    <row r="20" spans="1:27">
      <c r="A20" s="80"/>
      <c r="B20" s="77"/>
      <c r="C20" s="4916"/>
      <c r="D20" s="77"/>
      <c r="E20" s="80"/>
      <c r="F20" s="80"/>
      <c r="G20" s="3665"/>
      <c r="H20" s="77"/>
      <c r="I20" s="77"/>
      <c r="J20" s="80"/>
      <c r="K20" s="77"/>
      <c r="L20" s="77"/>
      <c r="M20" s="77"/>
    </row>
    <row r="21" spans="1:27">
      <c r="A21" s="80"/>
      <c r="B21" s="77"/>
      <c r="C21" s="77"/>
      <c r="D21" s="77"/>
      <c r="E21" s="80"/>
      <c r="F21" s="80"/>
      <c r="G21" s="80"/>
      <c r="H21" s="80"/>
      <c r="I21" s="77"/>
      <c r="J21" s="80"/>
      <c r="K21" s="77"/>
      <c r="L21" s="77"/>
      <c r="M21" s="77"/>
    </row>
    <row r="22" spans="1:27">
      <c r="A22" s="78"/>
      <c r="B22" s="80" t="s">
        <v>782</v>
      </c>
      <c r="C22" s="80"/>
      <c r="D22" s="80"/>
      <c r="E22" s="80"/>
      <c r="F22" s="80"/>
      <c r="G22" s="80"/>
      <c r="H22" s="79"/>
      <c r="I22" s="79"/>
      <c r="J22" s="80"/>
      <c r="K22" s="80"/>
      <c r="L22" s="77"/>
      <c r="M22" s="80"/>
    </row>
    <row r="23" spans="1:27">
      <c r="A23" s="4903"/>
      <c r="B23" s="78"/>
      <c r="C23" s="77"/>
      <c r="D23" s="77"/>
      <c r="E23" s="4903"/>
      <c r="F23" s="4903"/>
      <c r="G23" s="80"/>
      <c r="H23" s="80"/>
      <c r="I23" s="79"/>
      <c r="J23" s="80"/>
      <c r="K23" s="80"/>
      <c r="L23" s="80"/>
      <c r="M23" s="80"/>
    </row>
    <row r="24" spans="1:27" ht="17.25" customHeight="1">
      <c r="A24" s="80"/>
      <c r="B24" s="397" t="s">
        <v>2242</v>
      </c>
      <c r="C24" s="397"/>
      <c r="D24" s="839"/>
      <c r="E24" s="3665" t="s">
        <v>2243</v>
      </c>
      <c r="F24" s="2900" t="str">
        <f>+A3</f>
        <v>Select Name of Insurer/ Financial Holding Company</v>
      </c>
      <c r="G24" s="4918"/>
      <c r="H24" s="398"/>
      <c r="I24" s="80"/>
      <c r="J24" s="1487"/>
      <c r="K24" s="1487"/>
      <c r="L24" s="205"/>
    </row>
    <row r="25" spans="1:27" ht="19.5" customHeight="1">
      <c r="A25" s="80"/>
      <c r="B25" s="397" t="s">
        <v>2313</v>
      </c>
      <c r="C25" s="79"/>
      <c r="D25" s="5168">
        <f>YEAR(Cover!A22)+1</f>
        <v>1901</v>
      </c>
      <c r="E25" s="839" t="s">
        <v>1708</v>
      </c>
      <c r="F25" s="839"/>
      <c r="G25" s="4926"/>
      <c r="H25" s="402"/>
      <c r="I25" s="80"/>
      <c r="J25" s="4927"/>
      <c r="K25" s="4927"/>
      <c r="L25" s="4928"/>
    </row>
    <row r="26" spans="1:27" ht="14">
      <c r="A26" s="80"/>
      <c r="B26" s="622"/>
      <c r="C26" s="397"/>
      <c r="D26" s="397"/>
      <c r="E26" s="397"/>
      <c r="F26" s="397"/>
      <c r="G26" s="4919"/>
      <c r="H26" s="4919"/>
      <c r="I26" s="4900"/>
      <c r="J26" s="80"/>
      <c r="K26" s="80"/>
      <c r="L26" s="2663"/>
      <c r="M26" s="2663"/>
    </row>
    <row r="27" spans="1:27" ht="14">
      <c r="A27" s="80"/>
      <c r="B27" s="397" t="s">
        <v>783</v>
      </c>
      <c r="C27" s="397"/>
      <c r="D27" s="4900"/>
      <c r="E27" s="397"/>
      <c r="F27" s="397"/>
      <c r="G27" s="397"/>
      <c r="H27" s="397"/>
      <c r="I27" s="397"/>
      <c r="J27" s="80"/>
      <c r="K27" s="80"/>
      <c r="L27" s="80"/>
      <c r="M27" s="80"/>
      <c r="S27" s="2"/>
      <c r="T27" s="2"/>
      <c r="U27" s="2"/>
      <c r="V27" s="2"/>
      <c r="W27" s="2"/>
      <c r="X27" s="2"/>
      <c r="Y27" s="2"/>
      <c r="Z27" s="2"/>
      <c r="AA27" s="2"/>
    </row>
    <row r="28" spans="1:27" ht="14">
      <c r="A28" s="80"/>
      <c r="B28" s="622"/>
      <c r="C28" s="397"/>
      <c r="D28" s="4919"/>
      <c r="E28" s="397"/>
      <c r="F28" s="397"/>
      <c r="G28" s="397"/>
      <c r="H28" s="397"/>
      <c r="I28" s="397"/>
      <c r="J28" s="80"/>
      <c r="K28" s="2668"/>
      <c r="L28" s="80"/>
      <c r="M28" s="80"/>
    </row>
    <row r="29" spans="1:27" ht="14">
      <c r="A29" s="397"/>
      <c r="B29" s="4920" t="s">
        <v>2244</v>
      </c>
      <c r="C29" s="136" t="s">
        <v>2314</v>
      </c>
      <c r="D29" s="622"/>
      <c r="E29" s="622"/>
      <c r="F29" s="1134"/>
      <c r="G29" s="397"/>
      <c r="H29" s="397"/>
      <c r="I29" s="397"/>
      <c r="J29" s="80"/>
      <c r="K29" s="80"/>
      <c r="L29" s="80"/>
      <c r="M29" s="80"/>
    </row>
    <row r="30" spans="1:27" ht="14">
      <c r="A30" s="397"/>
      <c r="B30" s="622"/>
      <c r="C30" s="136" t="s">
        <v>2315</v>
      </c>
      <c r="D30" s="622"/>
      <c r="E30" s="622"/>
      <c r="F30" s="1134"/>
      <c r="G30" s="397"/>
      <c r="H30" s="397"/>
      <c r="I30" s="80"/>
      <c r="J30" s="80"/>
      <c r="K30" s="80"/>
      <c r="L30" s="80"/>
      <c r="M30" s="80"/>
    </row>
    <row r="31" spans="1:27" ht="14">
      <c r="A31" s="397"/>
      <c r="B31" s="622"/>
      <c r="C31" s="622"/>
      <c r="D31" s="622"/>
      <c r="E31" s="622"/>
      <c r="F31" s="397"/>
      <c r="G31" s="397"/>
      <c r="H31" s="1134"/>
      <c r="I31" s="80"/>
      <c r="J31" s="80"/>
      <c r="K31" s="80"/>
      <c r="L31" s="80"/>
      <c r="M31" s="80"/>
    </row>
    <row r="32" spans="1:27" ht="14">
      <c r="A32" s="397"/>
      <c r="B32" s="4920" t="s">
        <v>768</v>
      </c>
      <c r="C32" s="136" t="s">
        <v>2316</v>
      </c>
      <c r="D32" s="397"/>
      <c r="E32" s="397"/>
      <c r="F32" s="5169">
        <f>D25</f>
        <v>1901</v>
      </c>
      <c r="G32" s="136" t="s">
        <v>2245</v>
      </c>
      <c r="H32" s="79"/>
      <c r="I32" s="80"/>
      <c r="J32" s="80"/>
      <c r="K32" s="80"/>
      <c r="L32" s="80"/>
      <c r="M32" s="80"/>
    </row>
    <row r="33" spans="1:13" ht="14">
      <c r="A33" s="397"/>
      <c r="B33" s="4920"/>
      <c r="C33" s="136"/>
      <c r="D33" s="397"/>
      <c r="E33" s="397"/>
      <c r="F33" s="5096"/>
      <c r="G33" s="136"/>
      <c r="H33" s="79"/>
      <c r="I33" s="80"/>
      <c r="J33" s="80"/>
      <c r="K33" s="80"/>
      <c r="L33" s="80"/>
      <c r="M33" s="80"/>
    </row>
    <row r="34" spans="1:13" ht="14">
      <c r="A34" s="397"/>
      <c r="B34" s="393"/>
      <c r="C34" s="397" t="s">
        <v>2246</v>
      </c>
      <c r="D34" s="397"/>
      <c r="E34" s="397"/>
      <c r="F34" s="397"/>
      <c r="G34" s="397"/>
      <c r="H34" s="397"/>
      <c r="I34" s="80"/>
      <c r="J34" s="80"/>
      <c r="K34" s="80"/>
      <c r="L34" s="80"/>
      <c r="M34" s="80"/>
    </row>
    <row r="35" spans="1:13" ht="14">
      <c r="A35" s="397"/>
      <c r="B35" s="393"/>
      <c r="C35" s="397" t="s">
        <v>2317</v>
      </c>
      <c r="D35" s="622"/>
      <c r="E35" s="622"/>
      <c r="F35" s="397"/>
      <c r="G35" s="393"/>
      <c r="H35" s="4921"/>
      <c r="I35" s="80"/>
      <c r="J35" s="80"/>
      <c r="K35" s="80"/>
      <c r="L35" s="80"/>
      <c r="M35" s="80"/>
    </row>
    <row r="36" spans="1:13" ht="14">
      <c r="A36" s="397"/>
      <c r="B36" s="622"/>
      <c r="C36" s="622"/>
      <c r="D36" s="622"/>
      <c r="E36" s="622"/>
      <c r="F36" s="397"/>
      <c r="G36" s="397"/>
      <c r="H36" s="397"/>
      <c r="I36" s="80"/>
      <c r="J36" s="80"/>
      <c r="K36" s="80"/>
      <c r="L36" s="80"/>
      <c r="M36" s="80"/>
    </row>
    <row r="37" spans="1:13" ht="14">
      <c r="A37" s="397"/>
      <c r="B37" s="393"/>
      <c r="C37" s="136" t="s">
        <v>2247</v>
      </c>
      <c r="D37" s="622"/>
      <c r="E37" s="622"/>
      <c r="F37" s="397"/>
      <c r="G37" s="397"/>
      <c r="H37" s="397"/>
      <c r="I37" s="80"/>
      <c r="J37" s="80"/>
      <c r="K37" s="80"/>
      <c r="L37" s="80"/>
      <c r="M37" s="80"/>
    </row>
    <row r="38" spans="1:13">
      <c r="A38" s="204"/>
      <c r="B38" s="298"/>
      <c r="C38" s="80"/>
      <c r="D38" s="80"/>
      <c r="E38" s="80"/>
      <c r="F38" s="80"/>
      <c r="G38" s="80"/>
      <c r="H38" s="80"/>
      <c r="I38" s="80"/>
      <c r="J38" s="80"/>
      <c r="K38" s="80"/>
      <c r="L38" s="80"/>
      <c r="M38" s="80"/>
    </row>
    <row r="39" spans="1:13">
      <c r="A39" s="204"/>
      <c r="B39" s="298"/>
      <c r="C39" s="80"/>
      <c r="D39" s="80"/>
      <c r="E39" s="80"/>
      <c r="F39" s="80"/>
      <c r="G39" s="80"/>
      <c r="H39" s="80"/>
      <c r="I39" s="80"/>
      <c r="J39" s="80"/>
      <c r="K39" s="80"/>
      <c r="L39" s="80"/>
      <c r="M39" s="80"/>
    </row>
    <row r="40" spans="1:13">
      <c r="A40" s="204"/>
      <c r="B40" s="298"/>
      <c r="C40" s="80"/>
      <c r="D40" s="80"/>
      <c r="E40" s="80"/>
      <c r="F40" s="80"/>
      <c r="G40" s="80"/>
      <c r="H40" s="80"/>
      <c r="I40" s="80"/>
      <c r="J40" s="80"/>
      <c r="K40" s="80"/>
      <c r="L40" s="80"/>
      <c r="M40" s="80"/>
    </row>
    <row r="41" spans="1:13">
      <c r="A41" s="204"/>
      <c r="B41" s="298"/>
      <c r="C41" s="80"/>
      <c r="D41" s="80"/>
      <c r="E41" s="80"/>
      <c r="F41" s="80"/>
      <c r="G41" s="80"/>
      <c r="H41" s="80"/>
      <c r="I41" s="80"/>
      <c r="J41" s="80"/>
      <c r="K41" s="80"/>
      <c r="L41" s="80"/>
      <c r="M41" s="80"/>
    </row>
    <row r="42" spans="1:13">
      <c r="A42" s="204"/>
      <c r="B42" s="298"/>
      <c r="C42" s="80"/>
      <c r="D42" s="80"/>
      <c r="E42" s="80"/>
      <c r="F42" s="80"/>
      <c r="G42" s="80"/>
      <c r="H42" s="80"/>
      <c r="I42" s="80"/>
      <c r="J42" s="80"/>
      <c r="K42" s="80"/>
      <c r="L42" s="80"/>
      <c r="M42" s="80"/>
    </row>
    <row r="43" spans="1:13">
      <c r="A43" s="204"/>
      <c r="B43" s="298"/>
      <c r="C43" s="80"/>
      <c r="D43" s="80"/>
      <c r="E43" s="80"/>
      <c r="F43" s="80"/>
      <c r="G43" s="80"/>
      <c r="H43" s="80"/>
      <c r="I43" s="80"/>
      <c r="J43" s="80"/>
      <c r="K43" s="80"/>
      <c r="L43" s="80"/>
      <c r="M43" s="80"/>
    </row>
    <row r="44" spans="1:13">
      <c r="A44" s="204"/>
      <c r="B44" s="298"/>
      <c r="C44" s="80"/>
      <c r="D44" s="80"/>
      <c r="E44" s="80"/>
      <c r="F44" s="80"/>
      <c r="G44" s="80"/>
      <c r="H44" s="80"/>
      <c r="I44" s="80"/>
      <c r="J44" s="80"/>
      <c r="K44" s="80"/>
      <c r="L44" s="80"/>
      <c r="M44" s="80"/>
    </row>
    <row r="45" spans="1:13" ht="25.5" customHeight="1">
      <c r="A45" s="5297" t="s">
        <v>1926</v>
      </c>
      <c r="B45" s="5298"/>
      <c r="C45" s="5298"/>
      <c r="D45" s="5299"/>
      <c r="E45" s="80"/>
      <c r="F45" s="80"/>
      <c r="G45" s="80"/>
      <c r="H45" s="80"/>
      <c r="I45" s="4922"/>
      <c r="J45" s="80"/>
      <c r="K45" s="80"/>
      <c r="L45" s="80"/>
      <c r="M45" s="80"/>
    </row>
    <row r="46" spans="1:13" ht="21" customHeight="1">
      <c r="A46" s="5300" t="s">
        <v>1916</v>
      </c>
      <c r="B46" s="5301"/>
      <c r="C46" s="5301"/>
      <c r="D46" s="5302"/>
      <c r="E46" s="80"/>
      <c r="F46" s="80"/>
      <c r="G46" s="80"/>
      <c r="H46" s="80"/>
      <c r="I46" s="4923" t="s">
        <v>1605</v>
      </c>
      <c r="J46" s="80"/>
      <c r="K46" s="80"/>
      <c r="L46" s="80"/>
      <c r="M46" s="80"/>
    </row>
    <row r="47" spans="1:13" ht="30" customHeight="1">
      <c r="A47" s="5303" t="s">
        <v>1646</v>
      </c>
      <c r="B47" s="5304"/>
      <c r="C47" s="5304"/>
      <c r="D47" s="5305"/>
      <c r="E47" s="80"/>
      <c r="F47" s="80"/>
      <c r="G47" s="80"/>
      <c r="H47" s="80"/>
      <c r="I47" s="80"/>
      <c r="J47" s="80"/>
      <c r="K47" s="80"/>
      <c r="L47" s="80"/>
      <c r="M47" s="80"/>
    </row>
    <row r="48" spans="1:13">
      <c r="A48" s="204"/>
      <c r="B48" s="298"/>
      <c r="C48" s="80"/>
      <c r="D48" s="80"/>
      <c r="E48" s="80"/>
      <c r="F48" s="80"/>
      <c r="G48" s="80"/>
      <c r="H48" s="80"/>
      <c r="I48" s="80"/>
      <c r="J48" s="80"/>
      <c r="K48" s="80"/>
      <c r="L48" s="80"/>
      <c r="M48" s="80"/>
    </row>
    <row r="49" spans="1:14">
      <c r="A49" s="204"/>
      <c r="B49" s="298"/>
      <c r="C49" s="80"/>
      <c r="D49" s="80"/>
      <c r="E49" s="80"/>
      <c r="F49" s="80"/>
      <c r="G49" s="80"/>
      <c r="H49" s="80"/>
      <c r="I49" s="80"/>
      <c r="J49" s="80"/>
      <c r="K49" s="80"/>
      <c r="L49" s="80"/>
      <c r="M49" s="80"/>
    </row>
    <row r="50" spans="1:14" ht="14.25" customHeight="1">
      <c r="A50" s="79"/>
      <c r="B50" s="79"/>
      <c r="C50" s="79"/>
      <c r="D50" s="79"/>
      <c r="E50" s="79"/>
      <c r="F50" s="79"/>
      <c r="G50" s="80"/>
      <c r="H50" s="80"/>
      <c r="I50" s="79"/>
      <c r="J50" s="80"/>
      <c r="K50" s="80"/>
      <c r="L50" s="80"/>
      <c r="M50" s="80"/>
    </row>
    <row r="51" spans="1:14" ht="25.5" customHeight="1">
      <c r="A51" s="5306" t="s">
        <v>1926</v>
      </c>
      <c r="B51" s="5307"/>
      <c r="C51" s="5307"/>
      <c r="D51" s="5308"/>
      <c r="E51" s="79"/>
      <c r="F51" s="79"/>
      <c r="G51" s="80"/>
      <c r="H51" s="80"/>
      <c r="I51" s="4922"/>
      <c r="J51" s="80"/>
      <c r="K51" s="80"/>
      <c r="L51" s="80"/>
      <c r="M51" s="80"/>
    </row>
    <row r="52" spans="1:14" ht="25.5" customHeight="1">
      <c r="A52" s="5309" t="s">
        <v>1916</v>
      </c>
      <c r="B52" s="5310"/>
      <c r="C52" s="5310"/>
      <c r="D52" s="5311"/>
      <c r="E52" s="79"/>
      <c r="F52" s="79"/>
      <c r="G52" s="80"/>
      <c r="H52" s="80"/>
      <c r="I52" s="4923" t="s">
        <v>1605</v>
      </c>
      <c r="J52" s="80"/>
      <c r="K52" s="80"/>
      <c r="L52" s="80"/>
      <c r="M52" s="80"/>
    </row>
    <row r="53" spans="1:14" ht="14">
      <c r="A53" s="5292" t="s">
        <v>69</v>
      </c>
      <c r="B53" s="5293"/>
      <c r="C53" s="5293"/>
      <c r="D53" s="5294"/>
      <c r="E53" s="80"/>
      <c r="F53" s="80"/>
      <c r="G53" s="80"/>
      <c r="H53" s="80"/>
      <c r="I53" s="80"/>
      <c r="J53" s="80"/>
      <c r="K53" s="80"/>
      <c r="L53" s="80"/>
      <c r="M53" s="80"/>
    </row>
    <row r="54" spans="1:14" ht="14">
      <c r="A54" s="5295" t="s">
        <v>1918</v>
      </c>
      <c r="B54" s="5295"/>
      <c r="C54" s="5295"/>
      <c r="D54" s="5296"/>
      <c r="E54" s="80"/>
      <c r="F54" s="80"/>
      <c r="G54" s="80"/>
      <c r="H54" s="80"/>
      <c r="I54" s="80"/>
      <c r="J54" s="80"/>
      <c r="K54" s="80"/>
      <c r="L54" s="80"/>
      <c r="M54" s="80"/>
    </row>
    <row r="55" spans="1:14">
      <c r="A55" s="204"/>
      <c r="B55" s="298"/>
      <c r="C55" s="80"/>
      <c r="D55" s="80"/>
      <c r="E55" s="80"/>
      <c r="F55" s="80"/>
      <c r="G55" s="80"/>
      <c r="H55" s="80"/>
      <c r="I55" s="77"/>
      <c r="J55" s="80"/>
      <c r="K55" s="80"/>
      <c r="L55" s="80"/>
      <c r="M55" s="80"/>
    </row>
    <row r="56" spans="1:14">
      <c r="A56" s="204"/>
      <c r="B56" s="80"/>
      <c r="C56" s="80"/>
      <c r="D56" s="80"/>
      <c r="E56" s="80"/>
      <c r="F56" s="80"/>
      <c r="G56" s="80"/>
      <c r="H56" s="80"/>
      <c r="I56" s="2674"/>
      <c r="J56" s="4924"/>
      <c r="K56" s="4924"/>
      <c r="L56" s="4924"/>
      <c r="M56" s="4925"/>
    </row>
    <row r="57" spans="1:14">
      <c r="A57" s="79"/>
      <c r="B57" s="80"/>
      <c r="C57" s="80"/>
      <c r="D57" s="80"/>
      <c r="E57" s="80"/>
      <c r="F57" s="80"/>
      <c r="G57" s="80"/>
      <c r="H57" s="80"/>
      <c r="I57" s="80"/>
      <c r="J57" s="80"/>
      <c r="K57" s="80"/>
      <c r="L57" s="80"/>
      <c r="M57" s="80"/>
    </row>
    <row r="58" spans="1:14">
      <c r="A58" s="79"/>
      <c r="B58" s="80"/>
      <c r="C58" s="80"/>
      <c r="D58" s="80"/>
      <c r="E58" s="80"/>
      <c r="F58" s="80"/>
      <c r="G58" s="80"/>
      <c r="H58" s="80"/>
      <c r="I58" s="80"/>
      <c r="J58" s="80"/>
      <c r="K58" s="80"/>
      <c r="L58" s="80"/>
      <c r="M58" s="80"/>
    </row>
    <row r="59" spans="1:14">
      <c r="A59" s="79"/>
      <c r="B59" s="80"/>
      <c r="C59" s="80"/>
      <c r="D59" s="80"/>
      <c r="E59" s="80"/>
      <c r="F59" s="80"/>
      <c r="G59" s="80"/>
      <c r="H59" s="80"/>
      <c r="I59" s="80"/>
      <c r="J59" s="80"/>
      <c r="K59" s="80"/>
      <c r="L59" s="80"/>
      <c r="M59" s="80"/>
    </row>
    <row r="60" spans="1:14" ht="14">
      <c r="A60" s="79"/>
      <c r="B60" s="80"/>
      <c r="C60" s="80"/>
      <c r="D60" s="80"/>
      <c r="E60" s="76"/>
      <c r="F60" s="79"/>
      <c r="G60" s="79"/>
      <c r="H60" s="76"/>
      <c r="I60" s="115" t="str">
        <f>ToC!E96</f>
        <v xml:space="preserve">GENERAL Annual Return </v>
      </c>
      <c r="J60" s="80"/>
      <c r="K60" s="80"/>
      <c r="L60" s="80"/>
      <c r="M60" s="80"/>
    </row>
    <row r="61" spans="1:14" ht="14">
      <c r="A61" s="79"/>
      <c r="B61" s="80"/>
      <c r="C61" s="80"/>
      <c r="D61" s="80"/>
      <c r="E61" s="76"/>
      <c r="F61" s="76"/>
      <c r="G61" s="79"/>
      <c r="H61" s="115"/>
      <c r="I61" s="115" t="s">
        <v>1853</v>
      </c>
      <c r="J61" s="80"/>
      <c r="K61" s="80"/>
      <c r="L61" s="80"/>
      <c r="M61" s="80"/>
    </row>
    <row r="62" spans="1:14" hidden="1">
      <c r="A62" s="79"/>
      <c r="B62" s="80"/>
      <c r="C62" s="80"/>
      <c r="D62" s="80"/>
      <c r="E62" s="80"/>
      <c r="F62" s="80"/>
      <c r="G62" s="80"/>
      <c r="H62" s="80"/>
      <c r="I62" s="80"/>
      <c r="J62" s="80"/>
      <c r="K62" s="80"/>
      <c r="L62" s="80"/>
    </row>
    <row r="63" spans="1:14" hidden="1">
      <c r="A63" s="79"/>
      <c r="B63" s="80"/>
      <c r="C63" s="80"/>
      <c r="D63" s="80"/>
      <c r="E63" s="80"/>
      <c r="F63" s="80"/>
      <c r="G63" s="80"/>
      <c r="H63" s="80"/>
      <c r="I63" s="80"/>
      <c r="J63" s="80"/>
      <c r="K63" s="80"/>
      <c r="L63" s="80"/>
    </row>
    <row r="64" spans="1:14" ht="14" hidden="1">
      <c r="A64" s="79"/>
      <c r="B64" s="79"/>
      <c r="C64" s="79"/>
      <c r="D64" s="79"/>
      <c r="E64" s="79"/>
      <c r="F64" s="79"/>
      <c r="G64" s="79"/>
      <c r="H64" s="79"/>
      <c r="I64" s="79"/>
      <c r="J64" s="79"/>
      <c r="K64" s="79"/>
      <c r="L64" s="79"/>
      <c r="M64" s="85"/>
      <c r="N64" s="15"/>
    </row>
    <row r="65" spans="1:13" hidden="1">
      <c r="A65" s="79"/>
      <c r="B65" s="79"/>
      <c r="C65" s="79"/>
      <c r="D65" s="79"/>
      <c r="E65" s="79"/>
      <c r="F65" s="79"/>
      <c r="G65" s="79"/>
      <c r="H65" s="79"/>
      <c r="I65" s="79"/>
      <c r="J65" s="79"/>
      <c r="K65" s="79"/>
      <c r="L65" s="79"/>
      <c r="M65" s="79"/>
    </row>
    <row r="66" spans="1:13" hidden="1">
      <c r="A66" s="79"/>
      <c r="B66" s="79"/>
      <c r="C66" s="79"/>
      <c r="D66" s="79"/>
      <c r="E66" s="79"/>
      <c r="F66" s="79"/>
      <c r="G66" s="79"/>
      <c r="H66" s="79"/>
      <c r="I66" s="79"/>
      <c r="J66" s="79"/>
      <c r="K66" s="79"/>
      <c r="L66" s="79"/>
      <c r="M66" s="79"/>
    </row>
    <row r="67" spans="1:13" hidden="1">
      <c r="A67" s="79"/>
      <c r="B67" s="79"/>
      <c r="C67" s="79"/>
      <c r="D67" s="79"/>
      <c r="E67" s="79"/>
      <c r="F67" s="79"/>
      <c r="G67" s="79"/>
      <c r="H67" s="79"/>
      <c r="I67" s="79"/>
      <c r="J67" s="79"/>
      <c r="K67" s="79"/>
      <c r="L67" s="79"/>
      <c r="M67" s="79"/>
    </row>
    <row r="68" spans="1:13" hidden="1">
      <c r="A68" s="79"/>
      <c r="B68" s="79"/>
      <c r="C68" s="79"/>
      <c r="D68" s="79"/>
      <c r="E68" s="79"/>
      <c r="F68" s="79"/>
      <c r="G68" s="79"/>
      <c r="H68" s="79"/>
      <c r="I68" s="79"/>
      <c r="J68" s="79"/>
      <c r="K68" s="79"/>
      <c r="L68" s="79"/>
      <c r="M68" s="79"/>
    </row>
    <row r="69" spans="1:13" hidden="1">
      <c r="A69" s="79"/>
      <c r="B69" s="79"/>
      <c r="C69" s="79"/>
      <c r="D69" s="79"/>
      <c r="E69" s="79"/>
      <c r="F69" s="79"/>
      <c r="G69" s="79"/>
      <c r="H69" s="79"/>
      <c r="I69" s="79"/>
      <c r="J69" s="79"/>
      <c r="K69" s="79"/>
      <c r="L69" s="79"/>
      <c r="M69" s="79"/>
    </row>
    <row r="70" spans="1:13" hidden="1">
      <c r="A70" s="79"/>
      <c r="B70" s="79"/>
      <c r="C70" s="79"/>
      <c r="D70" s="79"/>
      <c r="E70" s="79"/>
      <c r="F70" s="79"/>
      <c r="G70" s="79"/>
      <c r="H70" s="79"/>
      <c r="I70" s="79"/>
      <c r="J70" s="79"/>
      <c r="K70" s="79"/>
      <c r="L70" s="79"/>
      <c r="M70" s="79"/>
    </row>
    <row r="71" spans="1:13" hidden="1">
      <c r="A71" s="79"/>
      <c r="B71" s="79"/>
      <c r="C71" s="79"/>
      <c r="D71" s="79"/>
      <c r="E71" s="79"/>
      <c r="F71" s="79"/>
      <c r="G71" s="79"/>
      <c r="H71" s="79"/>
      <c r="I71" s="79"/>
      <c r="J71" s="79"/>
      <c r="K71" s="79"/>
      <c r="L71" s="79"/>
      <c r="M71" s="79"/>
    </row>
    <row r="72" spans="1:13" hidden="1">
      <c r="A72" s="79"/>
      <c r="B72" s="79"/>
      <c r="C72" s="79"/>
      <c r="D72" s="79"/>
      <c r="E72" s="79"/>
      <c r="F72" s="79"/>
      <c r="G72" s="79"/>
      <c r="H72" s="79"/>
      <c r="I72" s="79"/>
      <c r="J72" s="79"/>
      <c r="K72" s="79"/>
      <c r="L72" s="79"/>
      <c r="M72" s="79"/>
    </row>
    <row r="73" spans="1:13" hidden="1">
      <c r="A73" s="79"/>
      <c r="B73" s="79"/>
      <c r="C73" s="79"/>
      <c r="D73" s="79"/>
      <c r="E73" s="79"/>
      <c r="F73" s="79"/>
      <c r="G73" s="79"/>
      <c r="H73" s="79"/>
      <c r="I73" s="79"/>
      <c r="J73" s="79"/>
      <c r="K73" s="79"/>
      <c r="L73" s="79"/>
      <c r="M73" s="79"/>
    </row>
    <row r="74" spans="1:13" hidden="1">
      <c r="A74" s="79"/>
      <c r="B74" s="79"/>
      <c r="C74" s="79"/>
      <c r="D74" s="79"/>
      <c r="E74" s="79"/>
      <c r="F74" s="79"/>
      <c r="G74" s="79"/>
      <c r="H74" s="79"/>
      <c r="I74" s="79"/>
      <c r="J74" s="79"/>
      <c r="K74" s="79"/>
      <c r="L74" s="79"/>
      <c r="M74" s="79"/>
    </row>
    <row r="75" spans="1:13" hidden="1">
      <c r="A75" s="79"/>
      <c r="B75" s="79"/>
      <c r="C75" s="79"/>
      <c r="D75" s="79"/>
      <c r="E75" s="79"/>
      <c r="F75" s="79"/>
      <c r="G75" s="79"/>
      <c r="H75" s="79"/>
      <c r="I75" s="79"/>
      <c r="J75" s="79"/>
      <c r="K75" s="79"/>
      <c r="L75" s="79"/>
      <c r="M75" s="79"/>
    </row>
    <row r="76" spans="1:13" hidden="1">
      <c r="A76" s="79"/>
      <c r="B76" s="79"/>
      <c r="C76" s="79"/>
      <c r="D76" s="79"/>
      <c r="E76" s="79"/>
      <c r="F76" s="79"/>
      <c r="G76" s="79"/>
      <c r="H76" s="79"/>
      <c r="I76" s="79"/>
      <c r="J76" s="79"/>
      <c r="K76" s="79"/>
      <c r="L76" s="79"/>
      <c r="M76" s="79"/>
    </row>
    <row r="77" spans="1:13" hidden="1">
      <c r="A77" s="79"/>
      <c r="B77" s="79"/>
      <c r="C77" s="79"/>
      <c r="D77" s="79"/>
      <c r="E77" s="79"/>
      <c r="F77" s="79"/>
      <c r="G77" s="79"/>
      <c r="H77" s="79"/>
      <c r="I77" s="79"/>
      <c r="J77" s="79"/>
      <c r="K77" s="79"/>
      <c r="L77" s="79"/>
      <c r="M77" s="79"/>
    </row>
    <row r="78" spans="1:13" hidden="1">
      <c r="A78" s="79"/>
      <c r="B78" s="79"/>
      <c r="C78" s="79"/>
      <c r="D78" s="79"/>
      <c r="E78" s="79"/>
      <c r="F78" s="79"/>
      <c r="G78" s="79"/>
      <c r="H78" s="79"/>
      <c r="I78" s="79"/>
      <c r="J78" s="79"/>
      <c r="K78" s="79"/>
      <c r="L78" s="79"/>
      <c r="M78" s="79"/>
    </row>
    <row r="79" spans="1:13" hidden="1">
      <c r="A79" s="79"/>
      <c r="B79" s="79"/>
      <c r="C79" s="79"/>
      <c r="D79" s="79"/>
      <c r="E79" s="79"/>
      <c r="F79" s="79"/>
      <c r="G79" s="79"/>
      <c r="H79" s="79"/>
      <c r="I79" s="79"/>
      <c r="J79" s="79"/>
      <c r="K79" s="79"/>
      <c r="L79" s="79"/>
      <c r="M79" s="79"/>
    </row>
    <row r="80" spans="1:13" hidden="1">
      <c r="A80" s="79"/>
      <c r="B80" s="79"/>
      <c r="C80" s="79"/>
      <c r="D80" s="79"/>
      <c r="E80" s="79"/>
      <c r="F80" s="79"/>
      <c r="G80" s="79"/>
      <c r="H80" s="79"/>
      <c r="I80" s="79"/>
      <c r="J80" s="79"/>
      <c r="K80" s="79"/>
      <c r="L80" s="79"/>
      <c r="M80" s="79"/>
    </row>
    <row r="81" spans="1:13" hidden="1">
      <c r="A81" s="79"/>
      <c r="B81" s="79"/>
      <c r="C81" s="79"/>
      <c r="D81" s="79"/>
      <c r="E81" s="79"/>
      <c r="F81" s="79"/>
      <c r="G81" s="79"/>
      <c r="H81" s="79"/>
      <c r="I81" s="79"/>
      <c r="J81" s="79"/>
      <c r="K81" s="79"/>
      <c r="L81" s="79"/>
      <c r="M81" s="79"/>
    </row>
    <row r="82" spans="1:13" hidden="1">
      <c r="A82" s="79"/>
      <c r="B82" s="79"/>
      <c r="C82" s="79"/>
      <c r="D82" s="79"/>
      <c r="E82" s="79"/>
      <c r="F82" s="79"/>
      <c r="G82" s="79"/>
      <c r="H82" s="79"/>
      <c r="I82" s="79"/>
      <c r="J82" s="79"/>
      <c r="K82" s="79"/>
      <c r="L82" s="79"/>
      <c r="M82" s="79"/>
    </row>
    <row r="83" spans="1:13" hidden="1">
      <c r="A83" s="79"/>
      <c r="B83" s="79"/>
      <c r="C83" s="79"/>
      <c r="D83" s="79"/>
      <c r="E83" s="79"/>
      <c r="F83" s="79"/>
      <c r="G83" s="79"/>
      <c r="H83" s="79"/>
      <c r="I83" s="79"/>
      <c r="J83" s="79"/>
      <c r="K83" s="79"/>
      <c r="L83" s="79"/>
      <c r="M83" s="79"/>
    </row>
    <row r="84" spans="1:13" hidden="1">
      <c r="A84" s="79"/>
      <c r="B84" s="79"/>
      <c r="C84" s="79"/>
      <c r="D84" s="79"/>
      <c r="E84" s="79"/>
      <c r="F84" s="79"/>
      <c r="G84" s="79"/>
      <c r="H84" s="79"/>
      <c r="I84" s="79"/>
      <c r="J84" s="79"/>
      <c r="K84" s="79"/>
      <c r="L84" s="79"/>
      <c r="M84" s="79"/>
    </row>
    <row r="85" spans="1:13" hidden="1">
      <c r="A85" s="79"/>
      <c r="B85" s="79"/>
      <c r="C85" s="79"/>
      <c r="D85" s="79"/>
      <c r="E85" s="79"/>
      <c r="F85" s="79"/>
      <c r="G85" s="79"/>
      <c r="H85" s="79"/>
      <c r="I85" s="79"/>
      <c r="J85" s="79"/>
      <c r="K85" s="79"/>
      <c r="L85" s="79"/>
      <c r="M85" s="79"/>
    </row>
    <row r="86" spans="1:13" hidden="1">
      <c r="A86" s="79"/>
      <c r="B86" s="79"/>
      <c r="C86" s="79"/>
      <c r="D86" s="79"/>
      <c r="E86" s="79"/>
      <c r="F86" s="79"/>
      <c r="G86" s="79"/>
      <c r="H86" s="79"/>
      <c r="I86" s="79"/>
      <c r="J86" s="79"/>
      <c r="K86" s="79"/>
      <c r="L86" s="79"/>
      <c r="M86" s="79"/>
    </row>
    <row r="87" spans="1:13" hidden="1">
      <c r="A87" s="79"/>
      <c r="B87" s="79"/>
      <c r="C87" s="79"/>
      <c r="D87" s="79"/>
      <c r="E87" s="79"/>
      <c r="F87" s="79"/>
      <c r="G87" s="79"/>
      <c r="H87" s="79"/>
      <c r="I87" s="79"/>
      <c r="J87" s="79"/>
      <c r="K87" s="79"/>
      <c r="L87" s="79"/>
      <c r="M87" s="79"/>
    </row>
    <row r="88" spans="1:13" hidden="1">
      <c r="A88" s="79"/>
      <c r="B88" s="79"/>
      <c r="C88" s="79"/>
      <c r="D88" s="79"/>
      <c r="E88" s="79"/>
      <c r="F88" s="79"/>
      <c r="G88" s="79"/>
      <c r="H88" s="79"/>
      <c r="I88" s="79"/>
      <c r="J88" s="79"/>
      <c r="K88" s="79"/>
      <c r="L88" s="79"/>
      <c r="M88" s="79"/>
    </row>
    <row r="89" spans="1:13" hidden="1">
      <c r="A89" s="79"/>
      <c r="B89" s="79"/>
      <c r="C89" s="79"/>
      <c r="D89" s="79"/>
      <c r="E89" s="79"/>
      <c r="F89" s="79"/>
      <c r="G89" s="79"/>
      <c r="H89" s="79"/>
      <c r="I89" s="79"/>
      <c r="J89" s="79"/>
      <c r="K89" s="79"/>
      <c r="L89" s="79"/>
      <c r="M89" s="79"/>
    </row>
    <row r="90" spans="1:13" hidden="1">
      <c r="A90" s="79"/>
      <c r="B90" s="79"/>
      <c r="C90" s="79"/>
      <c r="D90" s="79"/>
      <c r="E90" s="79"/>
      <c r="F90" s="79"/>
      <c r="G90" s="79"/>
      <c r="H90" s="79"/>
      <c r="I90" s="79"/>
      <c r="J90" s="79"/>
      <c r="K90" s="79"/>
      <c r="L90" s="79"/>
      <c r="M90" s="79"/>
    </row>
    <row r="91" spans="1:13" hidden="1">
      <c r="A91" s="79"/>
      <c r="B91" s="79"/>
      <c r="C91" s="79"/>
      <c r="D91" s="79"/>
      <c r="E91" s="79"/>
      <c r="F91" s="79"/>
      <c r="G91" s="79"/>
      <c r="H91" s="79"/>
      <c r="I91" s="79"/>
      <c r="J91" s="79"/>
      <c r="K91" s="79"/>
      <c r="L91" s="79"/>
      <c r="M91" s="79"/>
    </row>
    <row r="92" spans="1:13" hidden="1">
      <c r="A92" s="79"/>
      <c r="B92" s="79"/>
      <c r="C92" s="79"/>
      <c r="D92" s="79"/>
      <c r="E92" s="79"/>
      <c r="F92" s="79"/>
      <c r="G92" s="79"/>
      <c r="H92" s="79"/>
      <c r="I92" s="79"/>
      <c r="J92" s="79"/>
      <c r="K92" s="79"/>
      <c r="L92" s="79"/>
      <c r="M92" s="79"/>
    </row>
    <row r="93" spans="1:13" hidden="1">
      <c r="A93" s="79"/>
      <c r="B93" s="79"/>
      <c r="C93" s="79"/>
      <c r="D93" s="79"/>
      <c r="E93" s="79"/>
      <c r="F93" s="79"/>
      <c r="G93" s="79"/>
      <c r="H93" s="79"/>
      <c r="I93" s="79"/>
      <c r="J93" s="79"/>
      <c r="K93" s="79"/>
      <c r="L93" s="79"/>
      <c r="M93" s="79"/>
    </row>
    <row r="94" spans="1:13" hidden="1">
      <c r="A94" s="79"/>
      <c r="B94" s="79"/>
      <c r="C94" s="79"/>
      <c r="D94" s="79"/>
      <c r="E94" s="79"/>
      <c r="F94" s="79"/>
      <c r="G94" s="79"/>
      <c r="H94" s="79"/>
      <c r="I94" s="79"/>
      <c r="J94" s="79"/>
      <c r="K94" s="79"/>
      <c r="L94" s="79"/>
      <c r="M94" s="79"/>
    </row>
    <row r="95" spans="1:13" hidden="1">
      <c r="A95" s="79"/>
      <c r="B95" s="79"/>
      <c r="C95" s="79"/>
      <c r="D95" s="79"/>
      <c r="E95" s="79"/>
      <c r="F95" s="79"/>
      <c r="G95" s="79"/>
      <c r="H95" s="79"/>
      <c r="I95" s="79"/>
      <c r="J95" s="79"/>
      <c r="K95" s="79"/>
      <c r="L95" s="79"/>
      <c r="M95" s="79"/>
    </row>
    <row r="96" spans="1:13" hidden="1">
      <c r="A96" s="79"/>
      <c r="B96" s="79"/>
      <c r="C96" s="79"/>
      <c r="D96" s="79"/>
      <c r="E96" s="79"/>
      <c r="F96" s="79"/>
      <c r="G96" s="79"/>
      <c r="H96" s="79"/>
      <c r="I96" s="79"/>
      <c r="J96" s="79"/>
      <c r="K96" s="79"/>
      <c r="L96" s="79"/>
      <c r="M96" s="79"/>
    </row>
    <row r="97" spans="1:13" hidden="1">
      <c r="A97" s="79"/>
      <c r="B97" s="79"/>
      <c r="C97" s="79"/>
      <c r="D97" s="79"/>
      <c r="E97" s="79"/>
      <c r="F97" s="79"/>
      <c r="G97" s="79"/>
      <c r="H97" s="79"/>
      <c r="I97" s="79"/>
      <c r="J97" s="79"/>
      <c r="K97" s="79"/>
      <c r="L97" s="79"/>
      <c r="M97" s="79"/>
    </row>
    <row r="98" spans="1:13" hidden="1">
      <c r="A98" s="79"/>
      <c r="B98" s="79"/>
      <c r="C98" s="79"/>
      <c r="D98" s="79"/>
      <c r="E98" s="79"/>
      <c r="F98" s="79"/>
      <c r="G98" s="79"/>
      <c r="H98" s="79"/>
      <c r="I98" s="79"/>
      <c r="J98" s="79"/>
      <c r="K98" s="79"/>
      <c r="L98" s="79"/>
      <c r="M98" s="79"/>
    </row>
    <row r="99" spans="1:13" hidden="1"/>
    <row r="100" spans="1:13" hidden="1"/>
    <row r="101" spans="1:13" hidden="1"/>
    <row r="102" spans="1:13" hidden="1"/>
    <row r="103" spans="1:13" hidden="1"/>
    <row r="104" spans="1:13" hidden="1"/>
    <row r="105" spans="1:13" hidden="1"/>
    <row r="106" spans="1:13" hidden="1"/>
    <row r="107" spans="1:13" hidden="1"/>
    <row r="108" spans="1:13" hidden="1"/>
    <row r="109" spans="1:13" hidden="1"/>
    <row r="110" spans="1:13" hidden="1"/>
    <row r="111" spans="1:13" hidden="1"/>
  </sheetData>
  <sheetProtection password="C3AA" sheet="1" objects="1" scenarios="1"/>
  <customSheetViews>
    <customSheetView guid="{54084986-DBD9-467D-BB87-84DFF604BE53}" showPageBreaks="1" printArea="1">
      <selection activeCell="R33" sqref="R33"/>
      <pageMargins left="0.7" right="0.7" top="0.75" bottom="0.75" header="0.3" footer="0.3"/>
      <pageSetup paperSize="5" scale="68" orientation="portrait" r:id="rId1"/>
    </customSheetView>
  </customSheetViews>
  <mergeCells count="12">
    <mergeCell ref="A53:D53"/>
    <mergeCell ref="A54:D54"/>
    <mergeCell ref="A45:D45"/>
    <mergeCell ref="A46:D46"/>
    <mergeCell ref="A47:D47"/>
    <mergeCell ref="A51:D51"/>
    <mergeCell ref="A52:D52"/>
    <mergeCell ref="A1:G1"/>
    <mergeCell ref="B14:C14"/>
    <mergeCell ref="B17:E17"/>
    <mergeCell ref="A10:I10"/>
    <mergeCell ref="A11:M11"/>
  </mergeCells>
  <printOptions horizontalCentered="1"/>
  <pageMargins left="0.7" right="0.7" top="0.75" bottom="0.75" header="0.3" footer="0.3"/>
  <pageSetup paperSize="5" scale="55" orientation="portrait"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theme="3" tint="0.39997558519241921"/>
  </sheetPr>
  <dimension ref="A1:G40"/>
  <sheetViews>
    <sheetView workbookViewId="0">
      <selection activeCell="A18" sqref="A18:B19"/>
    </sheetView>
  </sheetViews>
  <sheetFormatPr defaultColWidth="0" defaultRowHeight="0" customHeight="1" zeroHeight="1"/>
  <cols>
    <col min="1" max="1" width="61.796875" style="2230" customWidth="1"/>
    <col min="2" max="2" width="19.796875" style="2230" customWidth="1"/>
    <col min="3" max="3" width="9.296875" style="2230" hidden="1" customWidth="1"/>
    <col min="4" max="4" width="23.796875" style="2230" hidden="1" customWidth="1"/>
    <col min="5" max="7" width="0" style="2230" hidden="1" customWidth="1"/>
    <col min="8" max="16384" width="9.296875" style="2230" hidden="1"/>
  </cols>
  <sheetData>
    <row r="1" spans="1:6" ht="13">
      <c r="A1" s="5248" t="s">
        <v>1788</v>
      </c>
      <c r="B1" s="5249"/>
      <c r="C1" s="2257"/>
      <c r="D1" s="2257"/>
    </row>
    <row r="2" spans="1:6" ht="13">
      <c r="A2" s="2231"/>
      <c r="B2" s="4899" t="s">
        <v>2216</v>
      </c>
      <c r="C2" s="2257"/>
      <c r="D2" s="2257"/>
    </row>
    <row r="3" spans="1:6" ht="15.5">
      <c r="A3" s="1751" t="str">
        <f>+Cover!A14</f>
        <v>Select Name of Insurer/ Financial Holding Company</v>
      </c>
      <c r="B3" s="1751"/>
      <c r="C3" s="397"/>
      <c r="D3" s="1036"/>
      <c r="E3" s="1036"/>
      <c r="F3" s="393"/>
    </row>
    <row r="4" spans="1:6" ht="15.5">
      <c r="A4" s="1749" t="str">
        <f>+ToC!A3</f>
        <v>Insurer/Financial Holding Company</v>
      </c>
      <c r="B4" s="504"/>
      <c r="C4" s="397"/>
      <c r="D4" s="1036"/>
      <c r="E4" s="1036"/>
      <c r="F4" s="393"/>
    </row>
    <row r="5" spans="1:6" ht="15.5">
      <c r="A5" s="1749"/>
      <c r="B5" s="504"/>
      <c r="C5" s="397"/>
      <c r="D5" s="1036"/>
      <c r="E5" s="1036"/>
      <c r="F5" s="1461"/>
    </row>
    <row r="6" spans="1:6" ht="15.5">
      <c r="A6" s="504" t="str">
        <f>+ToC!A5</f>
        <v>General Insurers Annual Return</v>
      </c>
      <c r="B6" s="504"/>
      <c r="C6" s="1750"/>
      <c r="D6" s="1462"/>
      <c r="E6" s="1462"/>
      <c r="F6" s="1036"/>
    </row>
    <row r="7" spans="1:6" ht="15.5">
      <c r="A7" s="1901" t="str">
        <f>+ToC!A6</f>
        <v>For Year Ended:</v>
      </c>
      <c r="B7" s="4132">
        <f>+Cover!A22</f>
        <v>0</v>
      </c>
      <c r="C7" s="397"/>
      <c r="D7" s="1463">
        <f>+Cover!B22</f>
        <v>0</v>
      </c>
      <c r="E7" s="1036"/>
      <c r="F7" s="1463">
        <f>+Cover!B22</f>
        <v>0</v>
      </c>
    </row>
    <row r="8" spans="1:6" ht="13">
      <c r="A8" s="5702"/>
      <c r="B8" s="5703"/>
      <c r="C8" s="2258"/>
      <c r="D8" s="2258"/>
    </row>
    <row r="9" spans="1:6" ht="13">
      <c r="A9" s="5702" t="s">
        <v>542</v>
      </c>
      <c r="B9" s="5703"/>
      <c r="C9" s="2259"/>
      <c r="D9" s="2259"/>
      <c r="E9" s="2259"/>
      <c r="F9" s="2259"/>
    </row>
    <row r="10" spans="1:6" ht="13">
      <c r="A10" s="5702" t="s">
        <v>1048</v>
      </c>
      <c r="B10" s="5703"/>
    </row>
    <row r="11" spans="1:6" ht="13">
      <c r="A11" s="5707" t="s">
        <v>677</v>
      </c>
      <c r="B11" s="5707"/>
    </row>
    <row r="12" spans="1:6" ht="13">
      <c r="A12" s="2260"/>
      <c r="B12" s="2261" t="s">
        <v>349</v>
      </c>
    </row>
    <row r="13" spans="1:6" ht="13">
      <c r="A13" s="5705" t="s">
        <v>678</v>
      </c>
      <c r="B13" s="5705"/>
    </row>
    <row r="14" spans="1:6" ht="12.5">
      <c r="A14" s="2262" t="s">
        <v>679</v>
      </c>
      <c r="B14" s="2263"/>
    </row>
    <row r="15" spans="1:6" ht="12.5">
      <c r="A15" s="2262" t="s">
        <v>680</v>
      </c>
      <c r="B15" s="2263"/>
    </row>
    <row r="16" spans="1:6" ht="12.5">
      <c r="A16" s="2264"/>
      <c r="B16" s="2265"/>
    </row>
    <row r="17" spans="1:2" ht="13">
      <c r="A17" s="5705" t="s">
        <v>681</v>
      </c>
      <c r="B17" s="5705"/>
    </row>
    <row r="18" spans="1:2" ht="12.5">
      <c r="A18" s="2262" t="s">
        <v>682</v>
      </c>
      <c r="B18" s="2266"/>
    </row>
    <row r="19" spans="1:2" ht="12.5">
      <c r="A19" s="2262" t="s">
        <v>683</v>
      </c>
      <c r="B19" s="2267">
        <f>B15*B18</f>
        <v>0</v>
      </c>
    </row>
    <row r="20" spans="1:2" ht="12.5">
      <c r="A20" s="2264"/>
      <c r="B20" s="2265"/>
    </row>
    <row r="21" spans="1:2" ht="13">
      <c r="A21" s="5705" t="s">
        <v>684</v>
      </c>
      <c r="B21" s="5705"/>
    </row>
    <row r="22" spans="1:2" ht="12.5">
      <c r="A22" s="2262" t="s">
        <v>1482</v>
      </c>
      <c r="B22" s="2268"/>
    </row>
    <row r="23" spans="1:2" ht="12.5">
      <c r="A23" s="2262" t="s">
        <v>685</v>
      </c>
      <c r="B23" s="2263"/>
    </row>
    <row r="24" spans="1:2" ht="12.5">
      <c r="A24" s="2262" t="s">
        <v>686</v>
      </c>
      <c r="B24" s="2263"/>
    </row>
    <row r="25" spans="1:2" ht="14.5">
      <c r="A25" s="2262" t="s">
        <v>1483</v>
      </c>
      <c r="B25" s="2263"/>
    </row>
    <row r="26" spans="1:2" ht="12.5">
      <c r="A26" s="2269"/>
      <c r="B26" s="2265"/>
    </row>
    <row r="27" spans="1:2" ht="13">
      <c r="A27" s="5705" t="s">
        <v>880</v>
      </c>
      <c r="B27" s="5705"/>
    </row>
    <row r="28" spans="1:2" ht="12.5">
      <c r="A28" s="2262" t="s">
        <v>687</v>
      </c>
      <c r="B28" s="2267">
        <f>+MAX(B19-B24,0)</f>
        <v>0</v>
      </c>
    </row>
    <row r="29" spans="1:2" ht="12.5">
      <c r="A29" s="2262" t="s">
        <v>685</v>
      </c>
      <c r="B29" s="2267">
        <f>B23</f>
        <v>0</v>
      </c>
    </row>
    <row r="30" spans="1:2" ht="12.5">
      <c r="A30" s="2262" t="s">
        <v>688</v>
      </c>
      <c r="B30" s="2267">
        <f>B25</f>
        <v>0</v>
      </c>
    </row>
    <row r="31" spans="1:2" ht="12.5">
      <c r="A31" s="2264"/>
      <c r="B31" s="2265"/>
    </row>
    <row r="32" spans="1:2" ht="12.5">
      <c r="A32" s="2270"/>
      <c r="B32" s="2270"/>
    </row>
    <row r="33" spans="1:2" ht="13">
      <c r="A33" s="2271" t="s">
        <v>689</v>
      </c>
      <c r="B33" s="2272">
        <f>SUM(B28:B32)/1.5</f>
        <v>0</v>
      </c>
    </row>
    <row r="34" spans="1:2" ht="12.5">
      <c r="A34" s="2270"/>
      <c r="B34" s="2270"/>
    </row>
    <row r="35" spans="1:2" ht="12.5">
      <c r="A35" s="2270"/>
      <c r="B35" s="2270"/>
    </row>
    <row r="36" spans="1:2" ht="12.5">
      <c r="A36" s="2270" t="s">
        <v>543</v>
      </c>
      <c r="B36" s="2273"/>
    </row>
    <row r="37" spans="1:2" ht="50.15" customHeight="1">
      <c r="A37" s="5706" t="s">
        <v>1484</v>
      </c>
      <c r="B37" s="5706"/>
    </row>
    <row r="38" spans="1:2" ht="12.5">
      <c r="A38" s="2274"/>
      <c r="B38" s="2275"/>
    </row>
    <row r="39" spans="1:2" ht="12.5">
      <c r="A39" s="2276"/>
      <c r="B39" s="4113" t="str">
        <f>+ToC!$E$96</f>
        <v xml:space="preserve">GENERAL Annual Return </v>
      </c>
    </row>
    <row r="40" spans="1:2" ht="12.5">
      <c r="A40" s="2235"/>
      <c r="B40" s="2078" t="s">
        <v>1890</v>
      </c>
    </row>
  </sheetData>
  <sheetProtection password="C3AA" sheet="1" objects="1" scenarios="1"/>
  <mergeCells count="10">
    <mergeCell ref="A1:B1"/>
    <mergeCell ref="A8:B8"/>
    <mergeCell ref="A9:B9"/>
    <mergeCell ref="A10:B10"/>
    <mergeCell ref="A11:B11"/>
    <mergeCell ref="A13:B13"/>
    <mergeCell ref="A17:B17"/>
    <mergeCell ref="A21:B21"/>
    <mergeCell ref="A27:B27"/>
    <mergeCell ref="A37:B37"/>
  </mergeCells>
  <hyperlinks>
    <hyperlink ref="A1:B1" location="ToC!A1" display="40.42"/>
  </hyperlinks>
  <pageMargins left="0.7" right="0.7" top="0.75" bottom="0.75" header="0.3" footer="0.3"/>
  <pageSetup paperSize="5"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3" tint="0.39997558519241921"/>
    <pageSetUpPr fitToPage="1"/>
  </sheetPr>
  <dimension ref="A1:J52"/>
  <sheetViews>
    <sheetView topLeftCell="A7" workbookViewId="0">
      <selection activeCell="A13" sqref="A13"/>
    </sheetView>
  </sheetViews>
  <sheetFormatPr defaultColWidth="0" defaultRowHeight="0" customHeight="1" zeroHeight="1"/>
  <cols>
    <col min="1" max="1" width="31.19921875" style="2047" customWidth="1"/>
    <col min="2" max="3" width="19.19921875" style="2047" customWidth="1"/>
    <col min="4" max="4" width="13.19921875" style="2047" customWidth="1"/>
    <col min="5" max="5" width="31.19921875" style="2047" customWidth="1"/>
    <col min="6" max="8" width="19.19921875" style="2047" customWidth="1"/>
    <col min="9" max="16384" width="13.19921875" style="2047" hidden="1"/>
  </cols>
  <sheetData>
    <row r="1" spans="1:10" ht="13">
      <c r="A1" s="5248" t="s">
        <v>1789</v>
      </c>
      <c r="B1" s="5248"/>
      <c r="C1" s="5248"/>
      <c r="D1" s="5248"/>
      <c r="E1" s="5248"/>
      <c r="F1" s="5248"/>
      <c r="G1" s="5248"/>
      <c r="H1" s="5248"/>
    </row>
    <row r="2" spans="1:10" ht="13">
      <c r="A2" s="2052"/>
      <c r="B2" s="2048"/>
      <c r="C2" s="2050"/>
      <c r="D2" s="2204"/>
      <c r="E2" s="2048"/>
      <c r="F2" s="2190"/>
      <c r="G2" s="4899" t="s">
        <v>2221</v>
      </c>
      <c r="H2" s="2190"/>
    </row>
    <row r="3" spans="1:10" ht="15.5">
      <c r="A3" s="1751" t="str">
        <f>+Cover!A14</f>
        <v>Select Name of Insurer/ Financial Holding Company</v>
      </c>
      <c r="B3" s="1751"/>
      <c r="C3" s="397"/>
      <c r="D3" s="1036"/>
      <c r="E3" s="1036"/>
      <c r="F3" s="393"/>
      <c r="G3" s="2277"/>
      <c r="H3" s="2049"/>
    </row>
    <row r="4" spans="1:10" ht="15.5">
      <c r="A4" s="1749" t="str">
        <f>+ToC!A3</f>
        <v>Insurer/Financial Holding Company</v>
      </c>
      <c r="B4" s="504"/>
      <c r="C4" s="397"/>
      <c r="D4" s="1036"/>
      <c r="E4" s="1036"/>
      <c r="F4" s="393"/>
      <c r="G4" s="2277"/>
      <c r="H4" s="2048"/>
    </row>
    <row r="5" spans="1:10" ht="15.5">
      <c r="A5" s="1749"/>
      <c r="B5" s="504"/>
      <c r="C5" s="397"/>
      <c r="D5" s="1036"/>
      <c r="E5" s="1036"/>
      <c r="F5" s="1461"/>
      <c r="G5" s="2277"/>
      <c r="H5" s="2048"/>
    </row>
    <row r="6" spans="1:10" ht="15.5">
      <c r="A6" s="504" t="str">
        <f>+ToC!A5</f>
        <v>General Insurers Annual Return</v>
      </c>
      <c r="B6" s="504"/>
      <c r="C6" s="1750"/>
      <c r="D6" s="1462"/>
      <c r="E6" s="1462"/>
      <c r="F6" s="1036"/>
      <c r="G6" s="2277"/>
      <c r="H6" s="2048"/>
    </row>
    <row r="7" spans="1:10" ht="15.5">
      <c r="A7" s="1901" t="str">
        <f>+ToC!A6</f>
        <v>For Year Ended:</v>
      </c>
      <c r="B7" s="504"/>
      <c r="C7" s="397"/>
      <c r="D7" s="2326"/>
      <c r="E7" s="1036"/>
      <c r="F7" s="4132">
        <f>+Cover!A22</f>
        <v>0</v>
      </c>
      <c r="G7" s="502"/>
      <c r="H7" s="2048"/>
    </row>
    <row r="8" spans="1:10" ht="12.5">
      <c r="A8" s="2055"/>
      <c r="B8" s="2051"/>
      <c r="C8" s="2051"/>
      <c r="D8" s="2051"/>
      <c r="E8" s="2048"/>
      <c r="F8" s="2277"/>
      <c r="G8" s="2277"/>
      <c r="H8" s="2278"/>
    </row>
    <row r="9" spans="1:10" ht="13">
      <c r="A9" s="5650" t="s">
        <v>542</v>
      </c>
      <c r="B9" s="5650"/>
      <c r="C9" s="5650"/>
      <c r="D9" s="5650"/>
      <c r="E9" s="5651"/>
      <c r="F9" s="5651"/>
      <c r="G9" s="5651"/>
      <c r="H9" s="5651"/>
    </row>
    <row r="10" spans="1:10" ht="13">
      <c r="A10" s="2056"/>
      <c r="B10" s="2056"/>
      <c r="C10" s="2056"/>
      <c r="D10" s="2056"/>
      <c r="E10" s="2190"/>
      <c r="F10" s="2190"/>
      <c r="G10" s="2190"/>
      <c r="H10" s="2190"/>
    </row>
    <row r="11" spans="1:10" ht="15" customHeight="1">
      <c r="A11" s="5670" t="s">
        <v>690</v>
      </c>
      <c r="B11" s="5670"/>
      <c r="C11" s="5670"/>
      <c r="D11" s="5670"/>
      <c r="E11" s="5670"/>
      <c r="F11" s="5670"/>
      <c r="G11" s="5670"/>
      <c r="H11" s="5670"/>
    </row>
    <row r="12" spans="1:10" ht="13">
      <c r="A12" s="2056"/>
      <c r="B12" s="2056"/>
      <c r="C12" s="2056"/>
      <c r="D12" s="2056"/>
      <c r="E12" s="2190"/>
      <c r="F12" s="2190"/>
      <c r="G12" s="2190"/>
      <c r="H12" s="2190"/>
    </row>
    <row r="13" spans="1:10" ht="15">
      <c r="A13" s="2279" t="s">
        <v>2294</v>
      </c>
      <c r="B13" s="2280"/>
      <c r="C13" s="2280"/>
      <c r="D13" s="2280"/>
      <c r="E13" s="2190"/>
      <c r="F13" s="2190"/>
      <c r="G13" s="2190"/>
      <c r="H13" s="2190"/>
      <c r="J13" s="2047" t="s">
        <v>1485</v>
      </c>
    </row>
    <row r="14" spans="1:10" ht="13">
      <c r="A14" s="2180"/>
      <c r="B14" s="2051"/>
      <c r="C14" s="2051"/>
      <c r="D14" s="2051"/>
      <c r="E14" s="2190"/>
      <c r="F14" s="2190"/>
      <c r="G14" s="2190"/>
      <c r="H14" s="2190"/>
      <c r="J14" s="2047" t="s">
        <v>1486</v>
      </c>
    </row>
    <row r="15" spans="1:10" ht="26">
      <c r="A15" s="5708" t="s">
        <v>691</v>
      </c>
      <c r="B15" s="2172" t="s">
        <v>692</v>
      </c>
      <c r="C15" s="2172" t="s">
        <v>693</v>
      </c>
      <c r="D15" s="5708" t="s">
        <v>323</v>
      </c>
      <c r="E15" s="5708" t="s">
        <v>694</v>
      </c>
      <c r="F15" s="2281" t="s">
        <v>695</v>
      </c>
      <c r="G15" s="2281" t="s">
        <v>696</v>
      </c>
      <c r="H15" s="2172" t="s">
        <v>1487</v>
      </c>
    </row>
    <row r="16" spans="1:10" ht="13">
      <c r="A16" s="5708"/>
      <c r="B16" s="2281" t="s">
        <v>697</v>
      </c>
      <c r="C16" s="2281" t="s">
        <v>697</v>
      </c>
      <c r="D16" s="5708"/>
      <c r="E16" s="5708"/>
      <c r="F16" s="2281" t="s">
        <v>349</v>
      </c>
      <c r="G16" s="2281" t="s">
        <v>349</v>
      </c>
      <c r="H16" s="2281" t="s">
        <v>349</v>
      </c>
    </row>
    <row r="17" spans="1:8" ht="12.5">
      <c r="A17" s="2200"/>
      <c r="B17" s="2282"/>
      <c r="C17" s="2200"/>
      <c r="D17" s="2200"/>
      <c r="E17" s="2200"/>
      <c r="F17" s="2200"/>
      <c r="G17" s="2200"/>
      <c r="H17" s="2193">
        <f>IF(G17&gt;F17,G17-F17,0)</f>
        <v>0</v>
      </c>
    </row>
    <row r="18" spans="1:8" ht="13">
      <c r="A18" s="2433"/>
      <c r="B18" s="2434"/>
      <c r="C18" s="2435"/>
      <c r="D18" s="2433"/>
      <c r="E18" s="2435"/>
      <c r="F18" s="2436"/>
      <c r="G18" s="2436"/>
      <c r="H18" s="2193">
        <f t="shared" ref="H18:H45" si="0">IF(G18&gt;F18,G18-F18,0)</f>
        <v>0</v>
      </c>
    </row>
    <row r="19" spans="1:8" ht="13">
      <c r="A19" s="2433"/>
      <c r="B19" s="2434"/>
      <c r="C19" s="2435"/>
      <c r="D19" s="2433"/>
      <c r="E19" s="2435"/>
      <c r="F19" s="2436"/>
      <c r="G19" s="2436"/>
      <c r="H19" s="2193">
        <f t="shared" si="0"/>
        <v>0</v>
      </c>
    </row>
    <row r="20" spans="1:8" ht="13">
      <c r="A20" s="2433"/>
      <c r="B20" s="2434"/>
      <c r="C20" s="2435"/>
      <c r="D20" s="2433"/>
      <c r="E20" s="2435"/>
      <c r="F20" s="2436"/>
      <c r="G20" s="2436"/>
      <c r="H20" s="2193">
        <f t="shared" si="0"/>
        <v>0</v>
      </c>
    </row>
    <row r="21" spans="1:8" ht="13">
      <c r="A21" s="2433"/>
      <c r="B21" s="2434"/>
      <c r="C21" s="2435"/>
      <c r="D21" s="2433"/>
      <c r="E21" s="2435"/>
      <c r="F21" s="2436"/>
      <c r="G21" s="2436"/>
      <c r="H21" s="2193">
        <f t="shared" si="0"/>
        <v>0</v>
      </c>
    </row>
    <row r="22" spans="1:8" ht="13">
      <c r="A22" s="2437"/>
      <c r="B22" s="2434"/>
      <c r="C22" s="2435"/>
      <c r="D22" s="2433"/>
      <c r="E22" s="2435"/>
      <c r="F22" s="2436"/>
      <c r="G22" s="2436"/>
      <c r="H22" s="2193">
        <f t="shared" si="0"/>
        <v>0</v>
      </c>
    </row>
    <row r="23" spans="1:8" ht="13">
      <c r="A23" s="2437"/>
      <c r="B23" s="2434"/>
      <c r="C23" s="2435"/>
      <c r="D23" s="2433"/>
      <c r="E23" s="2435"/>
      <c r="F23" s="2436"/>
      <c r="G23" s="2436"/>
      <c r="H23" s="2193">
        <f t="shared" si="0"/>
        <v>0</v>
      </c>
    </row>
    <row r="24" spans="1:8" ht="13">
      <c r="A24" s="2437"/>
      <c r="B24" s="2434"/>
      <c r="C24" s="2435"/>
      <c r="D24" s="2433"/>
      <c r="E24" s="2435"/>
      <c r="F24" s="2436"/>
      <c r="G24" s="2436"/>
      <c r="H24" s="2193">
        <f t="shared" si="0"/>
        <v>0</v>
      </c>
    </row>
    <row r="25" spans="1:8" ht="13">
      <c r="A25" s="2437"/>
      <c r="B25" s="2434"/>
      <c r="C25" s="2435"/>
      <c r="D25" s="2433"/>
      <c r="E25" s="2435"/>
      <c r="F25" s="2436"/>
      <c r="G25" s="2436"/>
      <c r="H25" s="2193">
        <f t="shared" si="0"/>
        <v>0</v>
      </c>
    </row>
    <row r="26" spans="1:8" ht="13">
      <c r="A26" s="2437"/>
      <c r="B26" s="2434"/>
      <c r="C26" s="2435"/>
      <c r="D26" s="2435"/>
      <c r="E26" s="2435"/>
      <c r="F26" s="2436"/>
      <c r="G26" s="2436"/>
      <c r="H26" s="2193">
        <f t="shared" si="0"/>
        <v>0</v>
      </c>
    </row>
    <row r="27" spans="1:8" ht="13">
      <c r="A27" s="2437"/>
      <c r="B27" s="2434"/>
      <c r="C27" s="2435"/>
      <c r="D27" s="2435"/>
      <c r="E27" s="2435"/>
      <c r="F27" s="2436"/>
      <c r="G27" s="2436"/>
      <c r="H27" s="2193">
        <f t="shared" si="0"/>
        <v>0</v>
      </c>
    </row>
    <row r="28" spans="1:8" ht="13">
      <c r="A28" s="2437"/>
      <c r="B28" s="2434"/>
      <c r="C28" s="2435"/>
      <c r="D28" s="2435"/>
      <c r="E28" s="2435"/>
      <c r="F28" s="2436"/>
      <c r="G28" s="2436"/>
      <c r="H28" s="2193">
        <f t="shared" si="0"/>
        <v>0</v>
      </c>
    </row>
    <row r="29" spans="1:8" ht="13">
      <c r="A29" s="2437"/>
      <c r="B29" s="2434"/>
      <c r="C29" s="2435"/>
      <c r="D29" s="2435"/>
      <c r="E29" s="2435"/>
      <c r="F29" s="2436"/>
      <c r="G29" s="2436"/>
      <c r="H29" s="2193">
        <f t="shared" si="0"/>
        <v>0</v>
      </c>
    </row>
    <row r="30" spans="1:8" ht="13">
      <c r="A30" s="2437"/>
      <c r="B30" s="2434"/>
      <c r="C30" s="2435"/>
      <c r="D30" s="2435"/>
      <c r="E30" s="2435"/>
      <c r="F30" s="2436"/>
      <c r="G30" s="2436"/>
      <c r="H30" s="2193">
        <f t="shared" si="0"/>
        <v>0</v>
      </c>
    </row>
    <row r="31" spans="1:8" ht="13">
      <c r="A31" s="2437"/>
      <c r="B31" s="2434"/>
      <c r="C31" s="2435"/>
      <c r="D31" s="2435"/>
      <c r="E31" s="2435"/>
      <c r="F31" s="2436"/>
      <c r="G31" s="2436"/>
      <c r="H31" s="2193">
        <f t="shared" si="0"/>
        <v>0</v>
      </c>
    </row>
    <row r="32" spans="1:8" ht="13">
      <c r="A32" s="2437"/>
      <c r="B32" s="2434"/>
      <c r="C32" s="2435"/>
      <c r="D32" s="2435"/>
      <c r="E32" s="2435"/>
      <c r="F32" s="2436"/>
      <c r="G32" s="2436"/>
      <c r="H32" s="2193">
        <f t="shared" si="0"/>
        <v>0</v>
      </c>
    </row>
    <row r="33" spans="1:8" ht="13">
      <c r="A33" s="2437"/>
      <c r="B33" s="2434"/>
      <c r="C33" s="2435"/>
      <c r="D33" s="2435"/>
      <c r="E33" s="2435"/>
      <c r="F33" s="2436"/>
      <c r="G33" s="2436"/>
      <c r="H33" s="2193">
        <f t="shared" si="0"/>
        <v>0</v>
      </c>
    </row>
    <row r="34" spans="1:8" ht="13">
      <c r="A34" s="2437"/>
      <c r="B34" s="2434"/>
      <c r="C34" s="2435"/>
      <c r="D34" s="2435"/>
      <c r="E34" s="2435"/>
      <c r="F34" s="2436"/>
      <c r="G34" s="2436"/>
      <c r="H34" s="2193">
        <f t="shared" si="0"/>
        <v>0</v>
      </c>
    </row>
    <row r="35" spans="1:8" ht="13">
      <c r="A35" s="2437"/>
      <c r="B35" s="2434"/>
      <c r="C35" s="2435"/>
      <c r="D35" s="2435"/>
      <c r="E35" s="2435"/>
      <c r="F35" s="2436"/>
      <c r="G35" s="2436"/>
      <c r="H35" s="2193">
        <f t="shared" si="0"/>
        <v>0</v>
      </c>
    </row>
    <row r="36" spans="1:8" ht="13">
      <c r="A36" s="2437"/>
      <c r="B36" s="2434"/>
      <c r="C36" s="2435"/>
      <c r="D36" s="2435"/>
      <c r="E36" s="2435"/>
      <c r="F36" s="2436"/>
      <c r="G36" s="2436"/>
      <c r="H36" s="2193">
        <f t="shared" si="0"/>
        <v>0</v>
      </c>
    </row>
    <row r="37" spans="1:8" ht="13">
      <c r="A37" s="2437"/>
      <c r="B37" s="2434"/>
      <c r="C37" s="2435"/>
      <c r="D37" s="2435"/>
      <c r="E37" s="2435"/>
      <c r="F37" s="2436"/>
      <c r="G37" s="2436"/>
      <c r="H37" s="2193">
        <f t="shared" si="0"/>
        <v>0</v>
      </c>
    </row>
    <row r="38" spans="1:8" ht="13">
      <c r="A38" s="2437"/>
      <c r="B38" s="2435"/>
      <c r="C38" s="2435"/>
      <c r="D38" s="2435"/>
      <c r="E38" s="2435"/>
      <c r="F38" s="2436"/>
      <c r="G38" s="2436"/>
      <c r="H38" s="2193">
        <f t="shared" si="0"/>
        <v>0</v>
      </c>
    </row>
    <row r="39" spans="1:8" ht="13">
      <c r="A39" s="2437"/>
      <c r="B39" s="2435"/>
      <c r="C39" s="2435"/>
      <c r="D39" s="2435"/>
      <c r="E39" s="2435"/>
      <c r="F39" s="2436"/>
      <c r="G39" s="2436"/>
      <c r="H39" s="2193">
        <f t="shared" si="0"/>
        <v>0</v>
      </c>
    </row>
    <row r="40" spans="1:8" ht="13">
      <c r="A40" s="2437"/>
      <c r="B40" s="2435"/>
      <c r="C40" s="2435"/>
      <c r="D40" s="2435"/>
      <c r="E40" s="2435"/>
      <c r="F40" s="2436"/>
      <c r="G40" s="2436"/>
      <c r="H40" s="2193">
        <f t="shared" si="0"/>
        <v>0</v>
      </c>
    </row>
    <row r="41" spans="1:8" ht="13">
      <c r="A41" s="2438"/>
      <c r="B41" s="2435"/>
      <c r="C41" s="2435"/>
      <c r="D41" s="2435"/>
      <c r="E41" s="2435"/>
      <c r="F41" s="2436"/>
      <c r="G41" s="2436"/>
      <c r="H41" s="2193">
        <f t="shared" si="0"/>
        <v>0</v>
      </c>
    </row>
    <row r="42" spans="1:8" ht="13">
      <c r="A42" s="2435"/>
      <c r="B42" s="2435"/>
      <c r="C42" s="2435"/>
      <c r="D42" s="2435"/>
      <c r="E42" s="2435"/>
      <c r="F42" s="2436"/>
      <c r="G42" s="2436"/>
      <c r="H42" s="2193">
        <f t="shared" si="0"/>
        <v>0</v>
      </c>
    </row>
    <row r="43" spans="1:8" ht="12.5">
      <c r="A43" s="2200"/>
      <c r="B43" s="2200"/>
      <c r="C43" s="2200"/>
      <c r="D43" s="2200"/>
      <c r="E43" s="2200"/>
      <c r="F43" s="2129"/>
      <c r="G43" s="2129"/>
      <c r="H43" s="2193">
        <f t="shared" si="0"/>
        <v>0</v>
      </c>
    </row>
    <row r="44" spans="1:8" ht="12.5">
      <c r="A44" s="2200"/>
      <c r="B44" s="2200"/>
      <c r="C44" s="2200"/>
      <c r="D44" s="2200"/>
      <c r="E44" s="2200"/>
      <c r="F44" s="2129"/>
      <c r="G44" s="2129"/>
      <c r="H44" s="2193">
        <f t="shared" si="0"/>
        <v>0</v>
      </c>
    </row>
    <row r="45" spans="1:8" ht="12.5">
      <c r="A45" s="2200"/>
      <c r="B45" s="2200"/>
      <c r="C45" s="2200"/>
      <c r="D45" s="2200"/>
      <c r="E45" s="2200"/>
      <c r="F45" s="2129"/>
      <c r="G45" s="2129"/>
      <c r="H45" s="2193">
        <f t="shared" si="0"/>
        <v>0</v>
      </c>
    </row>
    <row r="46" spans="1:8" ht="13">
      <c r="A46" s="5652" t="s">
        <v>250</v>
      </c>
      <c r="B46" s="5652"/>
      <c r="C46" s="5652"/>
      <c r="D46" s="5652"/>
      <c r="E46" s="5652"/>
      <c r="F46" s="5652"/>
      <c r="G46" s="5652"/>
      <c r="H46" s="2167">
        <f>SUM(H17:H45)</f>
        <v>0</v>
      </c>
    </row>
    <row r="47" spans="1:8" ht="12.5">
      <c r="A47" s="2048"/>
      <c r="B47" s="2048"/>
      <c r="C47" s="2048"/>
      <c r="D47" s="2048"/>
      <c r="E47" s="2048"/>
      <c r="F47" s="2048"/>
      <c r="G47" s="2048"/>
      <c r="H47" s="2048"/>
    </row>
    <row r="48" spans="1:8" ht="12.5">
      <c r="A48" s="2048" t="s">
        <v>121</v>
      </c>
      <c r="B48" s="2048"/>
      <c r="C48" s="2048"/>
      <c r="D48" s="2048"/>
      <c r="E48" s="2048"/>
      <c r="F48" s="2048"/>
      <c r="G48" s="2048"/>
      <c r="H48" s="2048"/>
    </row>
    <row r="49" spans="1:8" ht="14.5">
      <c r="A49" s="2048" t="s">
        <v>2381</v>
      </c>
      <c r="B49" s="2048"/>
      <c r="C49" s="2048"/>
      <c r="D49" s="2048"/>
      <c r="E49" s="2048"/>
      <c r="F49" s="2048"/>
      <c r="G49" s="2048"/>
      <c r="H49" s="2048"/>
    </row>
    <row r="50" spans="1:8" ht="12.5">
      <c r="A50" s="2280"/>
      <c r="B50" s="2048"/>
      <c r="C50" s="2048"/>
      <c r="D50" s="2048"/>
      <c r="E50" s="2048"/>
      <c r="F50" s="2048"/>
      <c r="G50" s="2048"/>
      <c r="H50" s="2048"/>
    </row>
    <row r="51" spans="1:8" ht="12.5">
      <c r="A51" s="2051"/>
      <c r="B51" s="2048"/>
      <c r="C51" s="2048"/>
      <c r="D51" s="2048"/>
      <c r="E51" s="2048"/>
      <c r="F51" s="2048"/>
      <c r="G51" s="2048"/>
      <c r="H51" s="4113" t="str">
        <f>+ToC!$E$96</f>
        <v xml:space="preserve">GENERAL Annual Return </v>
      </c>
    </row>
    <row r="52" spans="1:8" ht="12.5">
      <c r="A52" s="2048"/>
      <c r="B52" s="2280"/>
      <c r="C52" s="2048"/>
      <c r="D52" s="2048"/>
      <c r="E52" s="2048"/>
      <c r="F52" s="2048"/>
      <c r="G52" s="2048"/>
      <c r="H52" s="2078" t="s">
        <v>1891</v>
      </c>
    </row>
  </sheetData>
  <sheetProtection password="C3AA" sheet="1" objects="1" scenarios="1"/>
  <mergeCells count="7">
    <mergeCell ref="A46:G46"/>
    <mergeCell ref="A1:H1"/>
    <mergeCell ref="A9:H9"/>
    <mergeCell ref="A11:H11"/>
    <mergeCell ref="A15:A16"/>
    <mergeCell ref="D15:D16"/>
    <mergeCell ref="E15:E16"/>
  </mergeCells>
  <dataValidations count="1">
    <dataValidation type="list" allowBlank="1" showInputMessage="1" showErrorMessage="1" sqref="D17:D44">
      <formula1>$J$13:$J$14</formula1>
    </dataValidation>
  </dataValidations>
  <hyperlinks>
    <hyperlink ref="A1:H1" location="ToC!A1" display="40.50"/>
  </hyperlinks>
  <pageMargins left="0.32" right="0.25" top="0.74803149606299213" bottom="0.74803149606299213" header="0.31496062992125984" footer="0.31496062992125984"/>
  <pageSetup paperSize="5" scale="66"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theme="3" tint="0.39997558519241921"/>
  </sheetPr>
  <dimension ref="A1:K169"/>
  <sheetViews>
    <sheetView topLeftCell="A122" zoomScaleNormal="100" workbookViewId="0">
      <selection activeCell="A169" sqref="A169"/>
    </sheetView>
  </sheetViews>
  <sheetFormatPr defaultColWidth="0" defaultRowHeight="0" customHeight="1" zeroHeight="1"/>
  <cols>
    <col min="1" max="1" width="55.19921875" style="2047" customWidth="1"/>
    <col min="2" max="4" width="23.69921875" style="2047" customWidth="1"/>
    <col min="5" max="5" width="8" style="2051" customWidth="1"/>
    <col min="6" max="6" width="23.69921875" style="2047" customWidth="1"/>
    <col min="7" max="11" width="0" style="2047" hidden="1" customWidth="1"/>
    <col min="12" max="16384" width="13.19921875" style="2047" hidden="1"/>
  </cols>
  <sheetData>
    <row r="1" spans="1:10" ht="13">
      <c r="A1" s="5248">
        <v>40.51</v>
      </c>
      <c r="B1" s="5249"/>
      <c r="C1" s="5249"/>
      <c r="D1" s="5249"/>
      <c r="E1" s="5249"/>
      <c r="F1" s="5249"/>
      <c r="G1" s="2205"/>
      <c r="H1" s="2205"/>
      <c r="I1" s="2205"/>
      <c r="J1" s="2205"/>
    </row>
    <row r="2" spans="1:10" ht="13">
      <c r="A2" s="2052"/>
      <c r="B2" s="2048"/>
      <c r="C2" s="2050"/>
      <c r="D2" s="2050"/>
      <c r="E2" s="2054"/>
      <c r="F2" s="4899" t="s">
        <v>2221</v>
      </c>
      <c r="H2" s="2206"/>
      <c r="J2" s="2206"/>
    </row>
    <row r="3" spans="1:10" ht="15.5">
      <c r="A3" s="1751" t="str">
        <f>+Cover!A14</f>
        <v>Select Name of Insurer/ Financial Holding Company</v>
      </c>
      <c r="B3" s="1751"/>
      <c r="C3" s="397"/>
      <c r="D3" s="1036"/>
      <c r="E3" s="1036"/>
      <c r="F3" s="393"/>
      <c r="G3" s="2218"/>
      <c r="H3" s="2207"/>
      <c r="I3" s="2207"/>
      <c r="J3" s="2208"/>
    </row>
    <row r="4" spans="1:10" ht="15.5">
      <c r="A4" s="1749" t="str">
        <f>+ToC!A3</f>
        <v>Insurer/Financial Holding Company</v>
      </c>
      <c r="B4" s="504"/>
      <c r="C4" s="397"/>
      <c r="D4" s="1036"/>
      <c r="E4" s="1036"/>
      <c r="F4" s="393"/>
      <c r="G4" s="2218"/>
      <c r="H4" s="2207"/>
      <c r="I4" s="2207"/>
    </row>
    <row r="5" spans="1:10" ht="15.5">
      <c r="A5" s="1749"/>
      <c r="B5" s="504"/>
      <c r="C5" s="397"/>
      <c r="D5" s="1036"/>
      <c r="E5" s="1036"/>
      <c r="F5" s="1461"/>
      <c r="G5" s="2218"/>
      <c r="H5" s="2207"/>
      <c r="I5" s="2207"/>
    </row>
    <row r="6" spans="1:10" ht="15.5">
      <c r="A6" s="504" t="str">
        <f>+ToC!A5</f>
        <v>General Insurers Annual Return</v>
      </c>
      <c r="B6" s="504"/>
      <c r="C6" s="1750"/>
      <c r="D6" s="1462"/>
      <c r="E6" s="1462"/>
      <c r="F6" s="1036"/>
      <c r="G6" s="2218"/>
      <c r="H6" s="2207"/>
      <c r="I6" s="2207"/>
    </row>
    <row r="7" spans="1:10" ht="15.5">
      <c r="A7" s="1901" t="str">
        <f>+ToC!A6</f>
        <v>For Year Ended:</v>
      </c>
      <c r="B7" s="504"/>
      <c r="C7" s="397"/>
      <c r="D7" s="2326"/>
      <c r="E7" s="1036"/>
      <c r="F7" s="4132">
        <f>+Cover!A22</f>
        <v>0</v>
      </c>
      <c r="G7" s="2218"/>
      <c r="H7" s="2207"/>
      <c r="I7" s="2207"/>
    </row>
    <row r="8" spans="1:10" ht="12.5">
      <c r="A8" s="2055"/>
      <c r="B8" s="2051"/>
      <c r="C8" s="2051"/>
      <c r="D8" s="2051"/>
      <c r="F8" s="2051"/>
      <c r="G8" s="2218"/>
      <c r="H8" s="2207"/>
      <c r="I8" s="2207"/>
      <c r="J8" s="2209"/>
    </row>
    <row r="9" spans="1:10" ht="13">
      <c r="A9" s="5650" t="s">
        <v>542</v>
      </c>
      <c r="B9" s="5650"/>
      <c r="C9" s="5650"/>
      <c r="D9" s="5650"/>
      <c r="E9" s="5650"/>
      <c r="F9" s="5650"/>
      <c r="G9" s="2283"/>
      <c r="H9" s="2283"/>
      <c r="I9" s="2283"/>
      <c r="J9" s="2283"/>
    </row>
    <row r="10" spans="1:10" ht="12.5">
      <c r="A10" s="2048"/>
      <c r="B10" s="2048"/>
      <c r="C10" s="2048"/>
      <c r="D10" s="2048"/>
      <c r="F10" s="2048"/>
    </row>
    <row r="11" spans="1:10" ht="13">
      <c r="A11" s="5670" t="s">
        <v>698</v>
      </c>
      <c r="B11" s="5670"/>
      <c r="C11" s="5670"/>
      <c r="D11" s="5670"/>
      <c r="E11" s="5670"/>
      <c r="F11" s="5670"/>
    </row>
    <row r="12" spans="1:10" ht="12.5">
      <c r="A12" s="2051"/>
      <c r="B12" s="2051"/>
      <c r="C12" s="2051"/>
      <c r="D12" s="2051"/>
      <c r="F12" s="2051"/>
    </row>
    <row r="13" spans="1:10" ht="15">
      <c r="A13" s="2180" t="s">
        <v>2295</v>
      </c>
      <c r="B13" s="2051"/>
      <c r="C13" s="2051"/>
      <c r="D13" s="2051"/>
      <c r="F13" s="2051"/>
    </row>
    <row r="14" spans="1:10" ht="39">
      <c r="A14" s="2284"/>
      <c r="B14" s="2284"/>
      <c r="C14" s="2284"/>
      <c r="D14" s="2285"/>
      <c r="F14" s="2081" t="s">
        <v>1304</v>
      </c>
    </row>
    <row r="15" spans="1:10" ht="13">
      <c r="A15" s="5708" t="s">
        <v>699</v>
      </c>
      <c r="B15" s="2281" t="s">
        <v>700</v>
      </c>
      <c r="C15" s="2281" t="s">
        <v>265</v>
      </c>
      <c r="D15" s="2281" t="s">
        <v>701</v>
      </c>
      <c r="E15" s="2286"/>
      <c r="F15" s="2281" t="s">
        <v>701</v>
      </c>
    </row>
    <row r="16" spans="1:10" ht="13">
      <c r="A16" s="5708"/>
      <c r="B16" s="2281" t="s">
        <v>697</v>
      </c>
      <c r="C16" s="2281" t="s">
        <v>697</v>
      </c>
      <c r="D16" s="2281" t="s">
        <v>349</v>
      </c>
      <c r="E16" s="2286"/>
      <c r="F16" s="2281" t="s">
        <v>349</v>
      </c>
    </row>
    <row r="17" spans="1:6" ht="12.5">
      <c r="A17" s="2200"/>
      <c r="B17" s="2200"/>
      <c r="C17" s="2200"/>
      <c r="D17" s="2131"/>
      <c r="F17" s="2131"/>
    </row>
    <row r="18" spans="1:6" ht="12.5">
      <c r="A18" s="2200"/>
      <c r="B18" s="2200"/>
      <c r="C18" s="2200"/>
      <c r="D18" s="2131"/>
      <c r="F18" s="2131"/>
    </row>
    <row r="19" spans="1:6" ht="12.5">
      <c r="A19" s="2200"/>
      <c r="B19" s="2200"/>
      <c r="C19" s="2200"/>
      <c r="D19" s="2131"/>
      <c r="F19" s="2131"/>
    </row>
    <row r="20" spans="1:6" ht="12.5">
      <c r="A20" s="2200"/>
      <c r="B20" s="2200"/>
      <c r="C20" s="2200"/>
      <c r="D20" s="2131"/>
      <c r="F20" s="2131"/>
    </row>
    <row r="21" spans="1:6" ht="12.5">
      <c r="A21" s="2200"/>
      <c r="B21" s="2200"/>
      <c r="C21" s="2200"/>
      <c r="D21" s="2131"/>
      <c r="F21" s="2131"/>
    </row>
    <row r="22" spans="1:6" ht="12.5">
      <c r="A22" s="2200"/>
      <c r="B22" s="2200"/>
      <c r="C22" s="2200"/>
      <c r="D22" s="2131"/>
      <c r="F22" s="2131"/>
    </row>
    <row r="23" spans="1:6" ht="12.5">
      <c r="A23" s="2200"/>
      <c r="B23" s="2200"/>
      <c r="C23" s="2200"/>
      <c r="D23" s="2131"/>
      <c r="F23" s="2131"/>
    </row>
    <row r="24" spans="1:6" ht="12.5">
      <c r="A24" s="2200"/>
      <c r="B24" s="2200"/>
      <c r="C24" s="2200"/>
      <c r="D24" s="2131"/>
      <c r="F24" s="2131"/>
    </row>
    <row r="25" spans="1:6" ht="12.5">
      <c r="A25" s="2200"/>
      <c r="B25" s="2200"/>
      <c r="C25" s="2200"/>
      <c r="D25" s="2131"/>
      <c r="F25" s="2131"/>
    </row>
    <row r="26" spans="1:6" ht="12.5">
      <c r="A26" s="2200"/>
      <c r="B26" s="2200"/>
      <c r="C26" s="2200"/>
      <c r="D26" s="2131"/>
      <c r="F26" s="2131"/>
    </row>
    <row r="27" spans="1:6" ht="12.5">
      <c r="A27" s="2200"/>
      <c r="B27" s="2200"/>
      <c r="C27" s="2200"/>
      <c r="D27" s="2131"/>
      <c r="F27" s="2131"/>
    </row>
    <row r="28" spans="1:6" ht="12.5">
      <c r="A28" s="2200"/>
      <c r="B28" s="2200"/>
      <c r="C28" s="2200"/>
      <c r="D28" s="2131"/>
      <c r="F28" s="2131"/>
    </row>
    <row r="29" spans="1:6" ht="12.5">
      <c r="A29" s="2200"/>
      <c r="B29" s="2200"/>
      <c r="C29" s="2200"/>
      <c r="D29" s="2131"/>
      <c r="F29" s="2131"/>
    </row>
    <row r="30" spans="1:6" ht="12.5">
      <c r="A30" s="2200"/>
      <c r="B30" s="2200"/>
      <c r="C30" s="2200"/>
      <c r="D30" s="2131"/>
      <c r="F30" s="2131"/>
    </row>
    <row r="31" spans="1:6" ht="12.5">
      <c r="A31" s="2200"/>
      <c r="B31" s="2200"/>
      <c r="C31" s="2200"/>
      <c r="D31" s="2131"/>
      <c r="F31" s="2131"/>
    </row>
    <row r="32" spans="1:6" ht="12.5">
      <c r="A32" s="2200"/>
      <c r="B32" s="2200"/>
      <c r="C32" s="2200"/>
      <c r="D32" s="2131"/>
      <c r="F32" s="2131"/>
    </row>
    <row r="33" spans="1:6" ht="12.5">
      <c r="A33" s="2200"/>
      <c r="B33" s="2200"/>
      <c r="C33" s="2200"/>
      <c r="D33" s="2131"/>
      <c r="F33" s="2131"/>
    </row>
    <row r="34" spans="1:6" ht="12.5">
      <c r="A34" s="2200"/>
      <c r="B34" s="2200"/>
      <c r="C34" s="2200"/>
      <c r="D34" s="2131"/>
      <c r="F34" s="2131"/>
    </row>
    <row r="35" spans="1:6" ht="12.5">
      <c r="A35" s="2200"/>
      <c r="B35" s="2200"/>
      <c r="C35" s="2200"/>
      <c r="D35" s="2131"/>
      <c r="F35" s="2131"/>
    </row>
    <row r="36" spans="1:6" ht="12.5">
      <c r="A36" s="2200"/>
      <c r="B36" s="2200"/>
      <c r="C36" s="2200"/>
      <c r="D36" s="2131"/>
      <c r="F36" s="2131"/>
    </row>
    <row r="37" spans="1:6" ht="12.5">
      <c r="A37" s="2200"/>
      <c r="B37" s="2200"/>
      <c r="C37" s="2200"/>
      <c r="D37" s="2131"/>
      <c r="F37" s="2131"/>
    </row>
    <row r="38" spans="1:6" ht="12.5">
      <c r="A38" s="2200"/>
      <c r="B38" s="2200"/>
      <c r="C38" s="2200"/>
      <c r="D38" s="2131"/>
      <c r="F38" s="2131"/>
    </row>
    <row r="39" spans="1:6" ht="12.5">
      <c r="A39" s="2200"/>
      <c r="B39" s="2200"/>
      <c r="C39" s="2200"/>
      <c r="D39" s="2131"/>
      <c r="F39" s="2131"/>
    </row>
    <row r="40" spans="1:6" ht="12.5">
      <c r="A40" s="2200"/>
      <c r="B40" s="2200"/>
      <c r="C40" s="2200"/>
      <c r="D40" s="2131"/>
      <c r="F40" s="2131"/>
    </row>
    <row r="41" spans="1:6" ht="12.5">
      <c r="A41" s="2200"/>
      <c r="B41" s="2200"/>
      <c r="C41" s="2200"/>
      <c r="D41" s="2131"/>
      <c r="F41" s="2131"/>
    </row>
    <row r="42" spans="1:6" ht="12.5">
      <c r="A42" s="2200"/>
      <c r="B42" s="2200"/>
      <c r="C42" s="2200"/>
      <c r="D42" s="2131"/>
      <c r="F42" s="2131"/>
    </row>
    <row r="43" spans="1:6" ht="12.5">
      <c r="A43" s="2200"/>
      <c r="B43" s="2200"/>
      <c r="C43" s="2200"/>
      <c r="D43" s="2131"/>
      <c r="F43" s="2131"/>
    </row>
    <row r="44" spans="1:6" ht="12.5">
      <c r="A44" s="2200"/>
      <c r="B44" s="2200"/>
      <c r="C44" s="2200"/>
      <c r="D44" s="2131"/>
      <c r="F44" s="2131"/>
    </row>
    <row r="45" spans="1:6" ht="12.5">
      <c r="A45" s="2200"/>
      <c r="B45" s="2200"/>
      <c r="C45" s="2200"/>
      <c r="D45" s="2131"/>
      <c r="F45" s="2131"/>
    </row>
    <row r="46" spans="1:6" ht="12.5">
      <c r="A46" s="2200"/>
      <c r="B46" s="2200"/>
      <c r="C46" s="2200"/>
      <c r="D46" s="2131"/>
      <c r="F46" s="2131"/>
    </row>
    <row r="47" spans="1:6" ht="12.5">
      <c r="A47" s="2200"/>
      <c r="B47" s="2200"/>
      <c r="C47" s="2200"/>
      <c r="D47" s="2131"/>
      <c r="F47" s="2131"/>
    </row>
    <row r="48" spans="1:6" ht="12.5">
      <c r="A48" s="2200"/>
      <c r="B48" s="2200"/>
      <c r="C48" s="2200"/>
      <c r="D48" s="2131"/>
      <c r="F48" s="2131"/>
    </row>
    <row r="49" spans="1:6" ht="12.5">
      <c r="A49" s="2200"/>
      <c r="B49" s="2200"/>
      <c r="C49" s="2200"/>
      <c r="D49" s="2131"/>
      <c r="F49" s="2131"/>
    </row>
    <row r="50" spans="1:6" ht="12.5">
      <c r="A50" s="2200"/>
      <c r="B50" s="2200"/>
      <c r="C50" s="2200"/>
      <c r="D50" s="2131"/>
      <c r="F50" s="2131"/>
    </row>
    <row r="51" spans="1:6" ht="12.5">
      <c r="A51" s="2200"/>
      <c r="B51" s="2200"/>
      <c r="C51" s="2200"/>
      <c r="D51" s="2131"/>
      <c r="F51" s="2131"/>
    </row>
    <row r="52" spans="1:6" ht="12.5">
      <c r="A52" s="2200"/>
      <c r="B52" s="2200"/>
      <c r="C52" s="2200"/>
      <c r="D52" s="2131"/>
      <c r="F52" s="2131"/>
    </row>
    <row r="53" spans="1:6" ht="12.5">
      <c r="A53" s="2200"/>
      <c r="B53" s="2200"/>
      <c r="C53" s="2200"/>
      <c r="D53" s="2131"/>
      <c r="F53" s="2131"/>
    </row>
    <row r="54" spans="1:6" ht="12.5">
      <c r="A54" s="2200"/>
      <c r="B54" s="2200"/>
      <c r="C54" s="2200"/>
      <c r="D54" s="2131"/>
      <c r="F54" s="2131"/>
    </row>
    <row r="55" spans="1:6" ht="12.5">
      <c r="A55" s="2200"/>
      <c r="B55" s="2200"/>
      <c r="C55" s="2200"/>
      <c r="D55" s="2131"/>
      <c r="F55" s="2131"/>
    </row>
    <row r="56" spans="1:6" ht="12.5">
      <c r="A56" s="2200"/>
      <c r="B56" s="2200"/>
      <c r="C56" s="2200"/>
      <c r="D56" s="2131"/>
      <c r="F56" s="2131"/>
    </row>
    <row r="57" spans="1:6" ht="12.5">
      <c r="A57" s="2200"/>
      <c r="B57" s="2200"/>
      <c r="C57" s="2200"/>
      <c r="D57" s="2131"/>
      <c r="F57" s="2131"/>
    </row>
    <row r="58" spans="1:6" ht="12.5">
      <c r="A58" s="2200"/>
      <c r="B58" s="2200"/>
      <c r="C58" s="2200"/>
      <c r="D58" s="2131"/>
      <c r="F58" s="2131"/>
    </row>
    <row r="59" spans="1:6" ht="12.5">
      <c r="A59" s="2200"/>
      <c r="B59" s="2200"/>
      <c r="C59" s="2200"/>
      <c r="D59" s="2131"/>
      <c r="F59" s="2131"/>
    </row>
    <row r="60" spans="1:6" ht="12.5">
      <c r="A60" s="2200"/>
      <c r="B60" s="2200"/>
      <c r="C60" s="2200"/>
      <c r="D60" s="2131"/>
      <c r="F60" s="2131"/>
    </row>
    <row r="61" spans="1:6" ht="12.5">
      <c r="A61" s="2200"/>
      <c r="B61" s="2200"/>
      <c r="C61" s="2200"/>
      <c r="D61" s="2131"/>
      <c r="F61" s="2131"/>
    </row>
    <row r="62" spans="1:6" ht="12.5">
      <c r="A62" s="2200"/>
      <c r="B62" s="2200"/>
      <c r="C62" s="2200"/>
      <c r="D62" s="2131"/>
      <c r="F62" s="2131"/>
    </row>
    <row r="63" spans="1:6" ht="12.5">
      <c r="A63" s="2200"/>
      <c r="B63" s="2200"/>
      <c r="C63" s="2200"/>
      <c r="D63" s="2131"/>
      <c r="F63" s="2131"/>
    </row>
    <row r="64" spans="1:6" ht="12.5">
      <c r="A64" s="2200"/>
      <c r="B64" s="2200"/>
      <c r="C64" s="2200"/>
      <c r="D64" s="2131"/>
      <c r="F64" s="2131"/>
    </row>
    <row r="65" spans="1:6" ht="12.5">
      <c r="A65" s="2200"/>
      <c r="B65" s="2200"/>
      <c r="C65" s="2200"/>
      <c r="D65" s="2131"/>
      <c r="F65" s="2131"/>
    </row>
    <row r="66" spans="1:6" ht="12.5">
      <c r="A66" s="2200"/>
      <c r="B66" s="2200"/>
      <c r="C66" s="2200"/>
      <c r="D66" s="2131"/>
      <c r="F66" s="2131"/>
    </row>
    <row r="67" spans="1:6" ht="12.5">
      <c r="A67" s="2200"/>
      <c r="B67" s="2200"/>
      <c r="C67" s="2200"/>
      <c r="D67" s="2131"/>
      <c r="F67" s="2131"/>
    </row>
    <row r="68" spans="1:6" ht="12.5">
      <c r="A68" s="2200"/>
      <c r="B68" s="2200"/>
      <c r="C68" s="2200"/>
      <c r="D68" s="2131"/>
      <c r="F68" s="2131"/>
    </row>
    <row r="69" spans="1:6" ht="12.5">
      <c r="A69" s="2200"/>
      <c r="B69" s="2200"/>
      <c r="C69" s="2200"/>
      <c r="D69" s="2131"/>
      <c r="F69" s="2131"/>
    </row>
    <row r="70" spans="1:6" ht="12.5">
      <c r="A70" s="2200"/>
      <c r="B70" s="2200"/>
      <c r="C70" s="2200"/>
      <c r="D70" s="2131"/>
      <c r="F70" s="2131"/>
    </row>
    <row r="71" spans="1:6" ht="12.5">
      <c r="A71" s="2200"/>
      <c r="B71" s="2200"/>
      <c r="C71" s="2200"/>
      <c r="D71" s="2131"/>
      <c r="F71" s="2131"/>
    </row>
    <row r="72" spans="1:6" ht="12.5">
      <c r="A72" s="2200"/>
      <c r="B72" s="2200"/>
      <c r="C72" s="2200"/>
      <c r="D72" s="2131"/>
      <c r="F72" s="2131"/>
    </row>
    <row r="73" spans="1:6" ht="12.5">
      <c r="A73" s="2200"/>
      <c r="B73" s="2200"/>
      <c r="C73" s="2200"/>
      <c r="D73" s="2131"/>
      <c r="F73" s="2131"/>
    </row>
    <row r="74" spans="1:6" ht="12.5">
      <c r="A74" s="2200"/>
      <c r="B74" s="2200"/>
      <c r="C74" s="2200"/>
      <c r="D74" s="2131"/>
      <c r="F74" s="2131"/>
    </row>
    <row r="75" spans="1:6" ht="12.5">
      <c r="A75" s="2200"/>
      <c r="B75" s="2200"/>
      <c r="C75" s="2200"/>
      <c r="D75" s="2131"/>
      <c r="F75" s="2131"/>
    </row>
    <row r="76" spans="1:6" ht="12.5">
      <c r="A76" s="2200"/>
      <c r="B76" s="2200"/>
      <c r="C76" s="2200"/>
      <c r="D76" s="2131"/>
      <c r="F76" s="2131"/>
    </row>
    <row r="77" spans="1:6" ht="12.5">
      <c r="A77" s="2200"/>
      <c r="B77" s="2200"/>
      <c r="C77" s="2200"/>
      <c r="D77" s="2131"/>
      <c r="F77" s="2131"/>
    </row>
    <row r="78" spans="1:6" ht="12.5">
      <c r="A78" s="2200"/>
      <c r="B78" s="2200"/>
      <c r="C78" s="2200"/>
      <c r="D78" s="2131"/>
      <c r="F78" s="2131"/>
    </row>
    <row r="79" spans="1:6" ht="12.5">
      <c r="A79" s="2200"/>
      <c r="B79" s="2200"/>
      <c r="C79" s="2200"/>
      <c r="D79" s="2131"/>
      <c r="F79" s="2131"/>
    </row>
    <row r="80" spans="1:6" ht="12.5">
      <c r="A80" s="2200"/>
      <c r="B80" s="2200"/>
      <c r="C80" s="2200"/>
      <c r="D80" s="2131"/>
      <c r="F80" s="2131"/>
    </row>
    <row r="81" spans="1:6" ht="12.5">
      <c r="A81" s="2200"/>
      <c r="B81" s="2200"/>
      <c r="C81" s="2200"/>
      <c r="D81" s="2131"/>
      <c r="F81" s="2131"/>
    </row>
    <row r="82" spans="1:6" ht="12.5">
      <c r="A82" s="2200"/>
      <c r="B82" s="2200"/>
      <c r="C82" s="2200"/>
      <c r="D82" s="2131"/>
      <c r="F82" s="2131"/>
    </row>
    <row r="83" spans="1:6" ht="12.5">
      <c r="A83" s="2200"/>
      <c r="B83" s="2200"/>
      <c r="C83" s="2200"/>
      <c r="D83" s="2131"/>
      <c r="F83" s="2131"/>
    </row>
    <row r="84" spans="1:6" ht="12.5">
      <c r="A84" s="2200"/>
      <c r="B84" s="2200"/>
      <c r="C84" s="2200"/>
      <c r="D84" s="2131"/>
      <c r="F84" s="2131"/>
    </row>
    <row r="85" spans="1:6" ht="12.5">
      <c r="A85" s="2200"/>
      <c r="B85" s="2200"/>
      <c r="C85" s="2200"/>
      <c r="D85" s="2131"/>
      <c r="F85" s="2131"/>
    </row>
    <row r="86" spans="1:6" ht="12.5">
      <c r="A86" s="2200"/>
      <c r="B86" s="2200"/>
      <c r="C86" s="2200"/>
      <c r="D86" s="2131"/>
      <c r="F86" s="2131"/>
    </row>
    <row r="87" spans="1:6" ht="12.5">
      <c r="A87" s="2200"/>
      <c r="B87" s="2200"/>
      <c r="C87" s="2200"/>
      <c r="D87" s="2131"/>
      <c r="F87" s="2131"/>
    </row>
    <row r="88" spans="1:6" ht="12.5">
      <c r="A88" s="2200"/>
      <c r="B88" s="2200"/>
      <c r="C88" s="2200"/>
      <c r="D88" s="2131"/>
      <c r="F88" s="2131"/>
    </row>
    <row r="89" spans="1:6" ht="12.5">
      <c r="A89" s="2200"/>
      <c r="B89" s="2200"/>
      <c r="C89" s="2200"/>
      <c r="D89" s="2131"/>
      <c r="F89" s="2131"/>
    </row>
    <row r="90" spans="1:6" ht="12.5">
      <c r="A90" s="2200"/>
      <c r="B90" s="2200"/>
      <c r="C90" s="2200"/>
      <c r="D90" s="2131"/>
      <c r="F90" s="2131"/>
    </row>
    <row r="91" spans="1:6" ht="12.5">
      <c r="A91" s="2200"/>
      <c r="B91" s="2200"/>
      <c r="C91" s="2200"/>
      <c r="D91" s="2131"/>
      <c r="F91" s="2131"/>
    </row>
    <row r="92" spans="1:6" ht="12.5">
      <c r="A92" s="2200"/>
      <c r="B92" s="2200"/>
      <c r="C92" s="2200"/>
      <c r="D92" s="2131"/>
      <c r="F92" s="2131"/>
    </row>
    <row r="93" spans="1:6" ht="12.5">
      <c r="A93" s="2200"/>
      <c r="B93" s="2200"/>
      <c r="C93" s="2200"/>
      <c r="D93" s="2131"/>
      <c r="F93" s="2131"/>
    </row>
    <row r="94" spans="1:6" ht="12.5">
      <c r="A94" s="2200"/>
      <c r="B94" s="2200"/>
      <c r="C94" s="2200"/>
      <c r="D94" s="2131"/>
      <c r="F94" s="2131"/>
    </row>
    <row r="95" spans="1:6" ht="12.5">
      <c r="A95" s="2200"/>
      <c r="B95" s="2200"/>
      <c r="C95" s="2200"/>
      <c r="D95" s="2131"/>
      <c r="F95" s="2131"/>
    </row>
    <row r="96" spans="1:6" ht="12.5">
      <c r="A96" s="2200"/>
      <c r="B96" s="2200"/>
      <c r="C96" s="2200"/>
      <c r="D96" s="2131"/>
      <c r="F96" s="2131"/>
    </row>
    <row r="97" spans="1:6" ht="12.5">
      <c r="A97" s="2200"/>
      <c r="B97" s="2200"/>
      <c r="C97" s="2200"/>
      <c r="D97" s="2131"/>
      <c r="F97" s="2131"/>
    </row>
    <row r="98" spans="1:6" ht="12.5">
      <c r="A98" s="2200"/>
      <c r="B98" s="2200"/>
      <c r="C98" s="2200"/>
      <c r="D98" s="2131"/>
      <c r="F98" s="2131"/>
    </row>
    <row r="99" spans="1:6" ht="12.5">
      <c r="A99" s="2200"/>
      <c r="B99" s="2200"/>
      <c r="C99" s="2200"/>
      <c r="D99" s="2131"/>
      <c r="F99" s="2131"/>
    </row>
    <row r="100" spans="1:6" ht="12.5">
      <c r="A100" s="2200"/>
      <c r="B100" s="2200"/>
      <c r="C100" s="2200"/>
      <c r="D100" s="2131"/>
      <c r="F100" s="2131"/>
    </row>
    <row r="101" spans="1:6" ht="12.5">
      <c r="A101" s="2200"/>
      <c r="B101" s="2200"/>
      <c r="C101" s="2200"/>
      <c r="D101" s="2131"/>
      <c r="F101" s="2131"/>
    </row>
    <row r="102" spans="1:6" ht="12.5">
      <c r="A102" s="2200"/>
      <c r="B102" s="2200"/>
      <c r="C102" s="2200"/>
      <c r="D102" s="2131"/>
      <c r="F102" s="2131"/>
    </row>
    <row r="103" spans="1:6" ht="12.5">
      <c r="A103" s="2200"/>
      <c r="B103" s="2200"/>
      <c r="C103" s="2200"/>
      <c r="D103" s="2131"/>
      <c r="F103" s="2131"/>
    </row>
    <row r="104" spans="1:6" ht="12.5">
      <c r="A104" s="2200"/>
      <c r="B104" s="2200"/>
      <c r="C104" s="2200"/>
      <c r="D104" s="2131"/>
      <c r="F104" s="2131"/>
    </row>
    <row r="105" spans="1:6" ht="12.5">
      <c r="A105" s="2200"/>
      <c r="B105" s="2200"/>
      <c r="C105" s="2200"/>
      <c r="D105" s="2131"/>
      <c r="F105" s="2131"/>
    </row>
    <row r="106" spans="1:6" ht="12.5">
      <c r="A106" s="2200"/>
      <c r="B106" s="2200"/>
      <c r="C106" s="2200"/>
      <c r="D106" s="2131"/>
      <c r="F106" s="2131"/>
    </row>
    <row r="107" spans="1:6" ht="12.5">
      <c r="A107" s="2200"/>
      <c r="B107" s="2200"/>
      <c r="C107" s="2200"/>
      <c r="D107" s="2131"/>
      <c r="F107" s="2131"/>
    </row>
    <row r="108" spans="1:6" ht="12.5">
      <c r="A108" s="2200"/>
      <c r="B108" s="2200"/>
      <c r="C108" s="2200"/>
      <c r="D108" s="2131"/>
      <c r="F108" s="2131"/>
    </row>
    <row r="109" spans="1:6" ht="12.5">
      <c r="A109" s="2200"/>
      <c r="B109" s="2200"/>
      <c r="C109" s="2200"/>
      <c r="D109" s="2131"/>
      <c r="F109" s="2131"/>
    </row>
    <row r="110" spans="1:6" ht="12.5">
      <c r="A110" s="2200"/>
      <c r="B110" s="2200"/>
      <c r="C110" s="2200"/>
      <c r="D110" s="2131"/>
      <c r="F110" s="2131"/>
    </row>
    <row r="111" spans="1:6" ht="12.5">
      <c r="A111" s="2200"/>
      <c r="B111" s="2200"/>
      <c r="C111" s="2200"/>
      <c r="D111" s="2131"/>
      <c r="F111" s="2131"/>
    </row>
    <row r="112" spans="1:6" ht="12.5">
      <c r="A112" s="2200"/>
      <c r="B112" s="2200"/>
      <c r="C112" s="2200"/>
      <c r="D112" s="2131"/>
      <c r="F112" s="2131"/>
    </row>
    <row r="113" spans="1:6" ht="12.5">
      <c r="A113" s="2200"/>
      <c r="B113" s="2200"/>
      <c r="C113" s="2200"/>
      <c r="D113" s="2131"/>
      <c r="F113" s="2131"/>
    </row>
    <row r="114" spans="1:6" ht="12.5">
      <c r="A114" s="2200"/>
      <c r="B114" s="2200"/>
      <c r="C114" s="2200"/>
      <c r="D114" s="2131"/>
      <c r="F114" s="2131"/>
    </row>
    <row r="115" spans="1:6" ht="12.5">
      <c r="A115" s="2200"/>
      <c r="B115" s="2200"/>
      <c r="C115" s="2200"/>
      <c r="D115" s="2131"/>
      <c r="F115" s="2131"/>
    </row>
    <row r="116" spans="1:6" ht="12.5">
      <c r="A116" s="2200"/>
      <c r="B116" s="2200"/>
      <c r="C116" s="2200"/>
      <c r="D116" s="2131"/>
      <c r="F116" s="2131"/>
    </row>
    <row r="117" spans="1:6" ht="12.5">
      <c r="A117" s="2200"/>
      <c r="B117" s="2200"/>
      <c r="C117" s="2200"/>
      <c r="D117" s="2131"/>
      <c r="F117" s="2131"/>
    </row>
    <row r="118" spans="1:6" ht="12.5">
      <c r="A118" s="2200"/>
      <c r="B118" s="2200"/>
      <c r="C118" s="2200"/>
      <c r="D118" s="2131"/>
      <c r="F118" s="2131"/>
    </row>
    <row r="119" spans="1:6" ht="12.5">
      <c r="A119" s="2200"/>
      <c r="B119" s="2200"/>
      <c r="C119" s="2200"/>
      <c r="D119" s="2131"/>
      <c r="F119" s="2131"/>
    </row>
    <row r="120" spans="1:6" ht="12.5">
      <c r="A120" s="2200"/>
      <c r="B120" s="2200"/>
      <c r="C120" s="2200"/>
      <c r="D120" s="2131"/>
      <c r="F120" s="2131"/>
    </row>
    <row r="121" spans="1:6" ht="12.5">
      <c r="A121" s="2200"/>
      <c r="B121" s="2200"/>
      <c r="C121" s="2200"/>
      <c r="D121" s="2131"/>
      <c r="F121" s="2131"/>
    </row>
    <row r="122" spans="1:6" ht="12.5">
      <c r="A122" s="2200"/>
      <c r="B122" s="2200"/>
      <c r="C122" s="2200"/>
      <c r="D122" s="2131"/>
      <c r="F122" s="2131"/>
    </row>
    <row r="123" spans="1:6" ht="12.5">
      <c r="A123" s="2200"/>
      <c r="B123" s="2200"/>
      <c r="C123" s="2200"/>
      <c r="D123" s="2131"/>
      <c r="F123" s="2131"/>
    </row>
    <row r="124" spans="1:6" ht="12.5">
      <c r="A124" s="2200"/>
      <c r="B124" s="2200"/>
      <c r="C124" s="2200"/>
      <c r="D124" s="2131"/>
      <c r="F124" s="2131"/>
    </row>
    <row r="125" spans="1:6" ht="12.5">
      <c r="A125" s="2200"/>
      <c r="B125" s="2200"/>
      <c r="C125" s="2200"/>
      <c r="D125" s="2131"/>
      <c r="F125" s="2131"/>
    </row>
    <row r="126" spans="1:6" ht="12.5">
      <c r="A126" s="2200"/>
      <c r="B126" s="2200"/>
      <c r="C126" s="2200"/>
      <c r="D126" s="2131"/>
      <c r="F126" s="2131"/>
    </row>
    <row r="127" spans="1:6" ht="12.5">
      <c r="A127" s="2200"/>
      <c r="B127" s="2200"/>
      <c r="C127" s="2200"/>
      <c r="D127" s="2131"/>
      <c r="F127" s="2131"/>
    </row>
    <row r="128" spans="1:6" ht="12.5">
      <c r="A128" s="2200"/>
      <c r="B128" s="2200"/>
      <c r="C128" s="2200"/>
      <c r="D128" s="2131"/>
      <c r="F128" s="2131"/>
    </row>
    <row r="129" spans="1:6" ht="12.5">
      <c r="A129" s="2200"/>
      <c r="B129" s="2200"/>
      <c r="C129" s="2200"/>
      <c r="D129" s="2131"/>
      <c r="F129" s="2131"/>
    </row>
    <row r="130" spans="1:6" ht="12.5">
      <c r="A130" s="2200"/>
      <c r="B130" s="2200"/>
      <c r="C130" s="2200"/>
      <c r="D130" s="2131"/>
      <c r="F130" s="2131"/>
    </row>
    <row r="131" spans="1:6" ht="12.5">
      <c r="A131" s="2200"/>
      <c r="B131" s="2200"/>
      <c r="C131" s="2200"/>
      <c r="D131" s="2131"/>
      <c r="F131" s="2131"/>
    </row>
    <row r="132" spans="1:6" ht="12.5">
      <c r="A132" s="2200"/>
      <c r="B132" s="2200"/>
      <c r="C132" s="2200"/>
      <c r="D132" s="2131"/>
      <c r="F132" s="2131"/>
    </row>
    <row r="133" spans="1:6" ht="12.5">
      <c r="A133" s="2200"/>
      <c r="B133" s="2200"/>
      <c r="C133" s="2200"/>
      <c r="D133" s="2131"/>
      <c r="F133" s="2131"/>
    </row>
    <row r="134" spans="1:6" ht="12.5">
      <c r="A134" s="2200"/>
      <c r="B134" s="2200"/>
      <c r="C134" s="2200"/>
      <c r="D134" s="2131"/>
      <c r="F134" s="2131"/>
    </row>
    <row r="135" spans="1:6" ht="12.5">
      <c r="A135" s="2200"/>
      <c r="B135" s="2200"/>
      <c r="C135" s="2200"/>
      <c r="D135" s="2131"/>
      <c r="F135" s="2131"/>
    </row>
    <row r="136" spans="1:6" ht="12.5">
      <c r="A136" s="2200"/>
      <c r="B136" s="2200"/>
      <c r="C136" s="2200"/>
      <c r="D136" s="2131"/>
      <c r="F136" s="2131"/>
    </row>
    <row r="137" spans="1:6" ht="12.5">
      <c r="A137" s="2200"/>
      <c r="B137" s="2200"/>
      <c r="C137" s="2200"/>
      <c r="D137" s="2131"/>
      <c r="F137" s="2131"/>
    </row>
    <row r="138" spans="1:6" ht="12.5">
      <c r="A138" s="2200"/>
      <c r="B138" s="2200"/>
      <c r="C138" s="2200"/>
      <c r="D138" s="2131"/>
      <c r="F138" s="2131"/>
    </row>
    <row r="139" spans="1:6" ht="12.5">
      <c r="A139" s="2200"/>
      <c r="B139" s="2200"/>
      <c r="C139" s="2200"/>
      <c r="D139" s="2131"/>
      <c r="F139" s="2131"/>
    </row>
    <row r="140" spans="1:6" ht="12.5">
      <c r="A140" s="2200"/>
      <c r="B140" s="2200"/>
      <c r="C140" s="2200"/>
      <c r="D140" s="2131"/>
      <c r="F140" s="2131"/>
    </row>
    <row r="141" spans="1:6" ht="12.5">
      <c r="A141" s="2200"/>
      <c r="B141" s="2200"/>
      <c r="C141" s="2200"/>
      <c r="D141" s="2131"/>
      <c r="F141" s="2131"/>
    </row>
    <row r="142" spans="1:6" ht="12.5">
      <c r="A142" s="2200"/>
      <c r="B142" s="2200"/>
      <c r="C142" s="2200"/>
      <c r="D142" s="2131"/>
      <c r="F142" s="2131"/>
    </row>
    <row r="143" spans="1:6" ht="12.5">
      <c r="A143" s="2200"/>
      <c r="B143" s="2200"/>
      <c r="C143" s="2200"/>
      <c r="D143" s="2131"/>
      <c r="F143" s="2131"/>
    </row>
    <row r="144" spans="1:6" ht="12.5">
      <c r="A144" s="2200"/>
      <c r="B144" s="2200"/>
      <c r="C144" s="2200"/>
      <c r="D144" s="2131"/>
      <c r="F144" s="2131"/>
    </row>
    <row r="145" spans="1:6" ht="12.5">
      <c r="A145" s="2200"/>
      <c r="B145" s="2200"/>
      <c r="C145" s="2200"/>
      <c r="D145" s="2131"/>
      <c r="F145" s="2131"/>
    </row>
    <row r="146" spans="1:6" ht="12.5">
      <c r="A146" s="2200"/>
      <c r="B146" s="2200"/>
      <c r="C146" s="2200"/>
      <c r="D146" s="2131"/>
      <c r="F146" s="2131"/>
    </row>
    <row r="147" spans="1:6" ht="12.5">
      <c r="A147" s="2200"/>
      <c r="B147" s="2200"/>
      <c r="C147" s="2200"/>
      <c r="D147" s="2131"/>
      <c r="F147" s="2131"/>
    </row>
    <row r="148" spans="1:6" ht="12.5">
      <c r="A148" s="2200"/>
      <c r="B148" s="2200"/>
      <c r="C148" s="2200"/>
      <c r="D148" s="2131"/>
      <c r="F148" s="2131"/>
    </row>
    <row r="149" spans="1:6" ht="12.5">
      <c r="A149" s="2200"/>
      <c r="B149" s="2200"/>
      <c r="C149" s="2200"/>
      <c r="D149" s="2131"/>
      <c r="F149" s="2131"/>
    </row>
    <row r="150" spans="1:6" ht="12.5">
      <c r="A150" s="2200"/>
      <c r="B150" s="2200"/>
      <c r="C150" s="2200"/>
      <c r="D150" s="2131"/>
      <c r="F150" s="2131"/>
    </row>
    <row r="151" spans="1:6" ht="12.5">
      <c r="A151" s="2200"/>
      <c r="B151" s="2200"/>
      <c r="C151" s="2200"/>
      <c r="D151" s="2131"/>
      <c r="F151" s="2131"/>
    </row>
    <row r="152" spans="1:6" ht="12.5">
      <c r="A152" s="2200"/>
      <c r="B152" s="2200"/>
      <c r="C152" s="2200"/>
      <c r="D152" s="2131"/>
      <c r="F152" s="2131"/>
    </row>
    <row r="153" spans="1:6" ht="12.5">
      <c r="A153" s="2200"/>
      <c r="B153" s="2200"/>
      <c r="C153" s="2200"/>
      <c r="D153" s="2131"/>
      <c r="F153" s="2131"/>
    </row>
    <row r="154" spans="1:6" ht="12.5">
      <c r="A154" s="2200"/>
      <c r="B154" s="2200"/>
      <c r="C154" s="2200"/>
      <c r="D154" s="2131"/>
      <c r="F154" s="2131"/>
    </row>
    <row r="155" spans="1:6" ht="12.5">
      <c r="A155" s="2200"/>
      <c r="B155" s="2200"/>
      <c r="C155" s="2200"/>
      <c r="D155" s="2131"/>
      <c r="F155" s="2131"/>
    </row>
    <row r="156" spans="1:6" ht="12.5">
      <c r="A156" s="2200"/>
      <c r="B156" s="2200"/>
      <c r="C156" s="2200"/>
      <c r="D156" s="2131"/>
      <c r="F156" s="2131"/>
    </row>
    <row r="157" spans="1:6" ht="12.5">
      <c r="A157" s="2200"/>
      <c r="B157" s="2200"/>
      <c r="C157" s="2200"/>
      <c r="D157" s="2131"/>
      <c r="F157" s="2131"/>
    </row>
    <row r="158" spans="1:6" ht="12.5">
      <c r="A158" s="2200"/>
      <c r="B158" s="2200"/>
      <c r="C158" s="2200"/>
      <c r="D158" s="2131"/>
      <c r="F158" s="2131"/>
    </row>
    <row r="159" spans="1:6" ht="12.5">
      <c r="A159" s="2200"/>
      <c r="B159" s="2200"/>
      <c r="C159" s="2200"/>
      <c r="D159" s="2131"/>
      <c r="F159" s="2131"/>
    </row>
    <row r="160" spans="1:6" ht="12.5">
      <c r="A160" s="2200"/>
      <c r="B160" s="2200"/>
      <c r="C160" s="2200"/>
      <c r="D160" s="2131"/>
      <c r="F160" s="2131"/>
    </row>
    <row r="161" spans="1:6" ht="12.5">
      <c r="A161" s="2200"/>
      <c r="B161" s="2200"/>
      <c r="C161" s="2200"/>
      <c r="D161" s="2131"/>
      <c r="F161" s="2131"/>
    </row>
    <row r="162" spans="1:6" ht="12.5">
      <c r="A162" s="2200"/>
      <c r="B162" s="2200"/>
      <c r="C162" s="2200"/>
      <c r="D162" s="2131"/>
      <c r="F162" s="2131"/>
    </row>
    <row r="163" spans="1:6" ht="12.5">
      <c r="A163" s="2200"/>
      <c r="B163" s="2200"/>
      <c r="C163" s="2200"/>
      <c r="D163" s="2131"/>
      <c r="F163" s="2131"/>
    </row>
    <row r="164" spans="1:6" ht="12.5">
      <c r="A164" s="2200"/>
      <c r="B164" s="2200"/>
      <c r="C164" s="2200"/>
      <c r="D164" s="2131"/>
      <c r="F164" s="2131"/>
    </row>
    <row r="165" spans="1:6" ht="12.5">
      <c r="A165" s="2200"/>
      <c r="B165" s="2200"/>
      <c r="C165" s="2200"/>
      <c r="D165" s="2131"/>
      <c r="F165" s="2131"/>
    </row>
    <row r="166" spans="1:6" ht="13">
      <c r="A166" s="5652" t="s">
        <v>250</v>
      </c>
      <c r="B166" s="5652"/>
      <c r="C166" s="5652"/>
      <c r="D166" s="2046">
        <f>SUM(D17:D165)</f>
        <v>0</v>
      </c>
      <c r="E166" s="2287"/>
      <c r="F166" s="2046">
        <f>SUM(F17:F165)</f>
        <v>0</v>
      </c>
    </row>
    <row r="167" spans="1:6" ht="12.5">
      <c r="A167" s="2288"/>
      <c r="B167" s="2288"/>
      <c r="C167" s="2288"/>
      <c r="D167" s="2289"/>
      <c r="F167" s="2288"/>
    </row>
    <row r="168" spans="1:6" ht="12.5">
      <c r="A168" s="2048" t="s">
        <v>121</v>
      </c>
      <c r="B168" s="2048"/>
      <c r="C168" s="2048"/>
      <c r="D168" s="2048"/>
      <c r="F168" s="4113" t="str">
        <f>+ToC!$E$96</f>
        <v xml:space="preserve">GENERAL Annual Return </v>
      </c>
    </row>
    <row r="169" spans="1:6" ht="14.5">
      <c r="A169" s="2048" t="s">
        <v>2381</v>
      </c>
      <c r="B169" s="2048"/>
      <c r="C169" s="2048"/>
      <c r="D169" s="2048"/>
      <c r="F169" s="2078" t="s">
        <v>1892</v>
      </c>
    </row>
  </sheetData>
  <sheetProtection password="C3AA" sheet="1" objects="1" scenarios="1"/>
  <mergeCells count="5">
    <mergeCell ref="A1:F1"/>
    <mergeCell ref="A9:F9"/>
    <mergeCell ref="A11:F11"/>
    <mergeCell ref="A15:A16"/>
    <mergeCell ref="A166:C166"/>
  </mergeCells>
  <hyperlinks>
    <hyperlink ref="A1:F1" location="ToC!A1" display="ToC!A1"/>
  </hyperlinks>
  <printOptions horizontalCentered="1"/>
  <pageMargins left="0.7" right="0.7" top="0.75" bottom="0.75" header="0.3" footer="0.3"/>
  <pageSetup paperSize="5" scale="6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theme="3" tint="0.39997558519241921"/>
  </sheetPr>
  <dimension ref="A1:H172"/>
  <sheetViews>
    <sheetView topLeftCell="A124" zoomScaleNormal="100" workbookViewId="0">
      <selection activeCell="A171" sqref="A171"/>
    </sheetView>
  </sheetViews>
  <sheetFormatPr defaultColWidth="0" defaultRowHeight="12.5" zeroHeight="1"/>
  <cols>
    <col min="1" max="1" width="55.19921875" style="2047" customWidth="1"/>
    <col min="2" max="5" width="19.19921875" style="2047" customWidth="1"/>
    <col min="6" max="6" width="7.19921875" style="2047" customWidth="1"/>
    <col min="7" max="8" width="19.19921875" style="2047" customWidth="1"/>
    <col min="9" max="16384" width="13.19921875" style="2047" hidden="1"/>
  </cols>
  <sheetData>
    <row r="1" spans="1:8" ht="13">
      <c r="A1" s="5248">
        <v>40.520000000000003</v>
      </c>
      <c r="B1" s="5248"/>
      <c r="C1" s="5248"/>
      <c r="D1" s="5248"/>
      <c r="E1" s="5248"/>
      <c r="F1" s="5248"/>
      <c r="G1" s="5248"/>
      <c r="H1" s="5248"/>
    </row>
    <row r="2" spans="1:8" ht="13">
      <c r="A2" s="2052"/>
      <c r="B2" s="2048"/>
      <c r="C2" s="2050"/>
      <c r="D2" s="2204"/>
      <c r="E2" s="2048"/>
      <c r="F2" s="2190"/>
      <c r="G2" s="4899" t="s">
        <v>2221</v>
      </c>
      <c r="H2" s="2190"/>
    </row>
    <row r="3" spans="1:8" ht="15.5">
      <c r="A3" s="1751" t="str">
        <f>+Cover!A14</f>
        <v>Select Name of Insurer/ Financial Holding Company</v>
      </c>
      <c r="B3" s="1751"/>
      <c r="C3" s="397"/>
      <c r="D3" s="1036"/>
      <c r="E3" s="1036"/>
      <c r="F3" s="393"/>
      <c r="G3" s="2049"/>
      <c r="H3" s="2290"/>
    </row>
    <row r="4" spans="1:8" ht="15.5">
      <c r="A4" s="1749" t="str">
        <f>+ToC!A3</f>
        <v>Insurer/Financial Holding Company</v>
      </c>
      <c r="B4" s="504"/>
      <c r="C4" s="397"/>
      <c r="D4" s="1036"/>
      <c r="E4" s="1036"/>
      <c r="F4" s="393"/>
      <c r="G4" s="2277"/>
      <c r="H4" s="2048"/>
    </row>
    <row r="5" spans="1:8" ht="15.5">
      <c r="A5" s="1749"/>
      <c r="B5" s="504"/>
      <c r="C5" s="397"/>
      <c r="D5" s="1036"/>
      <c r="E5" s="1036"/>
      <c r="F5" s="1461"/>
      <c r="G5" s="2277"/>
      <c r="H5" s="2048"/>
    </row>
    <row r="6" spans="1:8" ht="15.5">
      <c r="A6" s="504" t="str">
        <f>+ToC!A5</f>
        <v>General Insurers Annual Return</v>
      </c>
      <c r="B6" s="504"/>
      <c r="C6" s="1750"/>
      <c r="D6" s="1462"/>
      <c r="E6" s="1462"/>
      <c r="F6" s="1036"/>
      <c r="G6" s="2277"/>
      <c r="H6" s="2048"/>
    </row>
    <row r="7" spans="1:8" ht="14">
      <c r="A7" s="1901" t="str">
        <f>+ToC!A6</f>
        <v>For Year Ended:</v>
      </c>
      <c r="B7" s="504"/>
      <c r="C7" s="397"/>
      <c r="D7" s="2326"/>
      <c r="E7" s="4132">
        <f>+Cover!A22</f>
        <v>0</v>
      </c>
      <c r="F7" s="5083"/>
      <c r="G7" s="502"/>
      <c r="H7" s="2048"/>
    </row>
    <row r="8" spans="1:8">
      <c r="A8" s="2055"/>
      <c r="B8" s="2051"/>
      <c r="C8" s="2051"/>
      <c r="D8" s="2051"/>
      <c r="E8" s="2048"/>
      <c r="F8" s="2277"/>
      <c r="G8" s="2277"/>
      <c r="H8" s="2278"/>
    </row>
    <row r="9" spans="1:8" ht="13">
      <c r="A9" s="5650" t="s">
        <v>542</v>
      </c>
      <c r="B9" s="5650"/>
      <c r="C9" s="5650"/>
      <c r="D9" s="5650"/>
      <c r="E9" s="5709"/>
      <c r="F9" s="5709"/>
      <c r="G9" s="5709"/>
      <c r="H9" s="5709"/>
    </row>
    <row r="10" spans="1:8" ht="13">
      <c r="A10" s="2056"/>
      <c r="B10" s="2056"/>
      <c r="C10" s="2056"/>
      <c r="D10" s="2056"/>
      <c r="E10" s="2056"/>
      <c r="F10" s="2056"/>
      <c r="G10" s="2056"/>
      <c r="H10" s="2056"/>
    </row>
    <row r="11" spans="1:8" ht="13">
      <c r="A11" s="5670" t="s">
        <v>702</v>
      </c>
      <c r="B11" s="5670"/>
      <c r="C11" s="5670"/>
      <c r="D11" s="5670"/>
      <c r="E11" s="5670"/>
      <c r="F11" s="5670"/>
      <c r="G11" s="5670"/>
      <c r="H11" s="5670"/>
    </row>
    <row r="12" spans="1:8">
      <c r="A12" s="2051"/>
      <c r="B12" s="2051"/>
      <c r="C12" s="2051"/>
      <c r="D12" s="2051"/>
      <c r="E12" s="2051"/>
      <c r="F12" s="2051"/>
      <c r="G12" s="2051"/>
      <c r="H12" s="2051"/>
    </row>
    <row r="13" spans="1:8" ht="15">
      <c r="A13" s="2180" t="s">
        <v>2296</v>
      </c>
      <c r="B13" s="2051"/>
      <c r="C13" s="2051"/>
      <c r="D13" s="2051"/>
      <c r="E13" s="2051"/>
      <c r="F13" s="2051"/>
      <c r="G13" s="2051"/>
      <c r="H13" s="2051"/>
    </row>
    <row r="14" spans="1:8" ht="26.25" customHeight="1">
      <c r="A14" s="2284"/>
      <c r="B14" s="2284"/>
      <c r="C14" s="2284"/>
      <c r="D14" s="2284"/>
      <c r="E14" s="2284"/>
      <c r="F14" s="2289"/>
      <c r="G14" s="5673" t="s">
        <v>1304</v>
      </c>
      <c r="H14" s="5710"/>
    </row>
    <row r="15" spans="1:8" ht="13">
      <c r="A15" s="5708" t="s">
        <v>699</v>
      </c>
      <c r="B15" s="2281" t="s">
        <v>700</v>
      </c>
      <c r="C15" s="2281" t="s">
        <v>703</v>
      </c>
      <c r="D15" s="2281" t="s">
        <v>704</v>
      </c>
      <c r="E15" s="2281" t="s">
        <v>701</v>
      </c>
      <c r="F15" s="2123"/>
      <c r="G15" s="2281" t="s">
        <v>703</v>
      </c>
      <c r="H15" s="2281" t="s">
        <v>701</v>
      </c>
    </row>
    <row r="16" spans="1:8" ht="13">
      <c r="A16" s="5708"/>
      <c r="B16" s="2281" t="s">
        <v>697</v>
      </c>
      <c r="C16" s="2281"/>
      <c r="D16" s="2281"/>
      <c r="E16" s="2281" t="s">
        <v>349</v>
      </c>
      <c r="F16" s="2123"/>
      <c r="G16" s="2281"/>
      <c r="H16" s="2281" t="s">
        <v>349</v>
      </c>
    </row>
    <row r="17" spans="1:8">
      <c r="A17" s="5086"/>
      <c r="B17" s="5084"/>
      <c r="C17" s="2129"/>
      <c r="D17" s="5085"/>
      <c r="E17" s="2291">
        <f>+C17*D17</f>
        <v>0</v>
      </c>
      <c r="F17" s="2123"/>
      <c r="G17" s="2129"/>
      <c r="H17" s="2291">
        <f>G17*D17</f>
        <v>0</v>
      </c>
    </row>
    <row r="18" spans="1:8">
      <c r="A18" s="5086"/>
      <c r="B18" s="5084"/>
      <c r="C18" s="2129"/>
      <c r="D18" s="5085"/>
      <c r="E18" s="2291">
        <f t="shared" ref="E18:E73" si="0">+C18*D18</f>
        <v>0</v>
      </c>
      <c r="F18" s="2123"/>
      <c r="G18" s="2129"/>
      <c r="H18" s="2291">
        <f t="shared" ref="H18:H73" si="1">G18*D18</f>
        <v>0</v>
      </c>
    </row>
    <row r="19" spans="1:8">
      <c r="A19" s="5086"/>
      <c r="B19" s="5084"/>
      <c r="C19" s="2129"/>
      <c r="D19" s="5085"/>
      <c r="E19" s="2291">
        <f t="shared" si="0"/>
        <v>0</v>
      </c>
      <c r="F19" s="2123"/>
      <c r="G19" s="2129"/>
      <c r="H19" s="2291">
        <f t="shared" si="1"/>
        <v>0</v>
      </c>
    </row>
    <row r="20" spans="1:8">
      <c r="A20" s="5086"/>
      <c r="B20" s="5084"/>
      <c r="C20" s="2129"/>
      <c r="D20" s="5085"/>
      <c r="E20" s="2291">
        <f t="shared" si="0"/>
        <v>0</v>
      </c>
      <c r="F20" s="2123"/>
      <c r="G20" s="2129"/>
      <c r="H20" s="2291">
        <f t="shared" si="1"/>
        <v>0</v>
      </c>
    </row>
    <row r="21" spans="1:8">
      <c r="A21" s="5086"/>
      <c r="B21" s="5084"/>
      <c r="C21" s="2129"/>
      <c r="D21" s="5085"/>
      <c r="E21" s="2291">
        <f t="shared" si="0"/>
        <v>0</v>
      </c>
      <c r="F21" s="2123"/>
      <c r="G21" s="2129"/>
      <c r="H21" s="2291">
        <f t="shared" si="1"/>
        <v>0</v>
      </c>
    </row>
    <row r="22" spans="1:8">
      <c r="A22" s="5086"/>
      <c r="B22" s="5084"/>
      <c r="C22" s="2129"/>
      <c r="D22" s="5085"/>
      <c r="E22" s="2291">
        <f t="shared" si="0"/>
        <v>0</v>
      </c>
      <c r="F22" s="2123"/>
      <c r="G22" s="2129"/>
      <c r="H22" s="2291">
        <f t="shared" si="1"/>
        <v>0</v>
      </c>
    </row>
    <row r="23" spans="1:8">
      <c r="A23" s="5086"/>
      <c r="B23" s="5084"/>
      <c r="C23" s="2129"/>
      <c r="D23" s="5085"/>
      <c r="E23" s="2291">
        <f t="shared" si="0"/>
        <v>0</v>
      </c>
      <c r="F23" s="2123"/>
      <c r="G23" s="2129"/>
      <c r="H23" s="2291">
        <f t="shared" si="1"/>
        <v>0</v>
      </c>
    </row>
    <row r="24" spans="1:8">
      <c r="A24" s="5086"/>
      <c r="B24" s="5084"/>
      <c r="C24" s="2129"/>
      <c r="D24" s="5085"/>
      <c r="E24" s="2291">
        <f t="shared" si="0"/>
        <v>0</v>
      </c>
      <c r="F24" s="2123"/>
      <c r="G24" s="2129"/>
      <c r="H24" s="2291">
        <f t="shared" si="1"/>
        <v>0</v>
      </c>
    </row>
    <row r="25" spans="1:8">
      <c r="A25" s="5086"/>
      <c r="B25" s="5084"/>
      <c r="C25" s="2129"/>
      <c r="D25" s="5085"/>
      <c r="E25" s="2291">
        <f t="shared" si="0"/>
        <v>0</v>
      </c>
      <c r="F25" s="2123"/>
      <c r="G25" s="2129"/>
      <c r="H25" s="2291">
        <f t="shared" si="1"/>
        <v>0</v>
      </c>
    </row>
    <row r="26" spans="1:8">
      <c r="A26" s="5086"/>
      <c r="B26" s="5084"/>
      <c r="C26" s="2129"/>
      <c r="D26" s="5085"/>
      <c r="E26" s="2291">
        <f t="shared" si="0"/>
        <v>0</v>
      </c>
      <c r="F26" s="2123"/>
      <c r="G26" s="2129"/>
      <c r="H26" s="2291">
        <f t="shared" si="1"/>
        <v>0</v>
      </c>
    </row>
    <row r="27" spans="1:8">
      <c r="A27" s="5086"/>
      <c r="B27" s="5084"/>
      <c r="C27" s="2129"/>
      <c r="D27" s="5085"/>
      <c r="E27" s="2291">
        <f t="shared" si="0"/>
        <v>0</v>
      </c>
      <c r="F27" s="2123"/>
      <c r="G27" s="2129"/>
      <c r="H27" s="2291">
        <f t="shared" si="1"/>
        <v>0</v>
      </c>
    </row>
    <row r="28" spans="1:8">
      <c r="A28" s="5086"/>
      <c r="B28" s="5084"/>
      <c r="C28" s="2129"/>
      <c r="D28" s="5085"/>
      <c r="E28" s="2291">
        <f t="shared" si="0"/>
        <v>0</v>
      </c>
      <c r="F28" s="2123"/>
      <c r="G28" s="2129"/>
      <c r="H28" s="2291">
        <f t="shared" si="1"/>
        <v>0</v>
      </c>
    </row>
    <row r="29" spans="1:8">
      <c r="A29" s="5086"/>
      <c r="B29" s="5084"/>
      <c r="C29" s="2129"/>
      <c r="D29" s="5085"/>
      <c r="E29" s="2291">
        <f t="shared" si="0"/>
        <v>0</v>
      </c>
      <c r="F29" s="2123"/>
      <c r="G29" s="2129"/>
      <c r="H29" s="2291">
        <f t="shared" si="1"/>
        <v>0</v>
      </c>
    </row>
    <row r="30" spans="1:8">
      <c r="A30" s="5086"/>
      <c r="B30" s="5084"/>
      <c r="C30" s="2129"/>
      <c r="D30" s="5085"/>
      <c r="E30" s="2291">
        <f t="shared" si="0"/>
        <v>0</v>
      </c>
      <c r="F30" s="2123"/>
      <c r="G30" s="2129"/>
      <c r="H30" s="2291">
        <f t="shared" si="1"/>
        <v>0</v>
      </c>
    </row>
    <row r="31" spans="1:8">
      <c r="A31" s="5086"/>
      <c r="B31" s="5084"/>
      <c r="C31" s="2129"/>
      <c r="D31" s="5085"/>
      <c r="E31" s="2291">
        <f t="shared" si="0"/>
        <v>0</v>
      </c>
      <c r="F31" s="2123"/>
      <c r="G31" s="2129"/>
      <c r="H31" s="2291">
        <f t="shared" si="1"/>
        <v>0</v>
      </c>
    </row>
    <row r="32" spans="1:8">
      <c r="A32" s="5086"/>
      <c r="B32" s="5084"/>
      <c r="C32" s="2129"/>
      <c r="D32" s="5085"/>
      <c r="E32" s="2291">
        <f t="shared" si="0"/>
        <v>0</v>
      </c>
      <c r="F32" s="2123"/>
      <c r="G32" s="2129"/>
      <c r="H32" s="2291">
        <f t="shared" si="1"/>
        <v>0</v>
      </c>
    </row>
    <row r="33" spans="1:8">
      <c r="A33" s="5086"/>
      <c r="B33" s="5084"/>
      <c r="C33" s="2129"/>
      <c r="D33" s="5085"/>
      <c r="E33" s="2291">
        <f t="shared" si="0"/>
        <v>0</v>
      </c>
      <c r="F33" s="2123"/>
      <c r="G33" s="2129"/>
      <c r="H33" s="2291">
        <f t="shared" si="1"/>
        <v>0</v>
      </c>
    </row>
    <row r="34" spans="1:8">
      <c r="A34" s="5086"/>
      <c r="B34" s="5084"/>
      <c r="C34" s="2129"/>
      <c r="D34" s="5085"/>
      <c r="E34" s="2291">
        <f t="shared" si="0"/>
        <v>0</v>
      </c>
      <c r="F34" s="2123"/>
      <c r="G34" s="2129"/>
      <c r="H34" s="2291">
        <f t="shared" si="1"/>
        <v>0</v>
      </c>
    </row>
    <row r="35" spans="1:8">
      <c r="A35" s="5086"/>
      <c r="B35" s="5084"/>
      <c r="C35" s="2129"/>
      <c r="D35" s="5085"/>
      <c r="E35" s="2291">
        <f t="shared" si="0"/>
        <v>0</v>
      </c>
      <c r="F35" s="2123"/>
      <c r="G35" s="2129"/>
      <c r="H35" s="2291">
        <f t="shared" si="1"/>
        <v>0</v>
      </c>
    </row>
    <row r="36" spans="1:8">
      <c r="A36" s="5086"/>
      <c r="B36" s="5084"/>
      <c r="C36" s="2129"/>
      <c r="D36" s="5085"/>
      <c r="E36" s="2291">
        <f t="shared" si="0"/>
        <v>0</v>
      </c>
      <c r="F36" s="2123"/>
      <c r="G36" s="2129"/>
      <c r="H36" s="2291">
        <f t="shared" si="1"/>
        <v>0</v>
      </c>
    </row>
    <row r="37" spans="1:8">
      <c r="A37" s="5086"/>
      <c r="B37" s="5084"/>
      <c r="C37" s="2129"/>
      <c r="D37" s="5085"/>
      <c r="E37" s="2291">
        <f t="shared" si="0"/>
        <v>0</v>
      </c>
      <c r="F37" s="2123"/>
      <c r="G37" s="2129"/>
      <c r="H37" s="2291">
        <f t="shared" si="1"/>
        <v>0</v>
      </c>
    </row>
    <row r="38" spans="1:8">
      <c r="A38" s="5086"/>
      <c r="B38" s="5084"/>
      <c r="C38" s="2129"/>
      <c r="D38" s="5085"/>
      <c r="E38" s="2291">
        <f t="shared" si="0"/>
        <v>0</v>
      </c>
      <c r="F38" s="2123"/>
      <c r="G38" s="2129"/>
      <c r="H38" s="2291">
        <f t="shared" si="1"/>
        <v>0</v>
      </c>
    </row>
    <row r="39" spans="1:8">
      <c r="A39" s="5086"/>
      <c r="B39" s="5084"/>
      <c r="C39" s="2129"/>
      <c r="D39" s="5085"/>
      <c r="E39" s="2291">
        <f t="shared" si="0"/>
        <v>0</v>
      </c>
      <c r="F39" s="2123"/>
      <c r="G39" s="2129"/>
      <c r="H39" s="2291">
        <f t="shared" si="1"/>
        <v>0</v>
      </c>
    </row>
    <row r="40" spans="1:8">
      <c r="A40" s="5086"/>
      <c r="B40" s="5084"/>
      <c r="C40" s="2129"/>
      <c r="D40" s="5085"/>
      <c r="E40" s="2291">
        <f t="shared" si="0"/>
        <v>0</v>
      </c>
      <c r="F40" s="2123"/>
      <c r="G40" s="2129"/>
      <c r="H40" s="2291">
        <f t="shared" si="1"/>
        <v>0</v>
      </c>
    </row>
    <row r="41" spans="1:8">
      <c r="A41" s="5086"/>
      <c r="B41" s="5084"/>
      <c r="C41" s="2129"/>
      <c r="D41" s="5085"/>
      <c r="E41" s="2291">
        <f t="shared" si="0"/>
        <v>0</v>
      </c>
      <c r="F41" s="2123"/>
      <c r="G41" s="2129"/>
      <c r="H41" s="2291">
        <f t="shared" si="1"/>
        <v>0</v>
      </c>
    </row>
    <row r="42" spans="1:8">
      <c r="A42" s="5086"/>
      <c r="B42" s="5084"/>
      <c r="C42" s="2129"/>
      <c r="D42" s="5085"/>
      <c r="E42" s="2291">
        <f t="shared" si="0"/>
        <v>0</v>
      </c>
      <c r="F42" s="2123"/>
      <c r="G42" s="2129"/>
      <c r="H42" s="2291">
        <f t="shared" si="1"/>
        <v>0</v>
      </c>
    </row>
    <row r="43" spans="1:8">
      <c r="A43" s="5086"/>
      <c r="B43" s="5084"/>
      <c r="C43" s="2129"/>
      <c r="D43" s="5085"/>
      <c r="E43" s="2291">
        <f t="shared" si="0"/>
        <v>0</v>
      </c>
      <c r="F43" s="2123"/>
      <c r="G43" s="2129"/>
      <c r="H43" s="2291">
        <f t="shared" si="1"/>
        <v>0</v>
      </c>
    </row>
    <row r="44" spans="1:8">
      <c r="A44" s="5086"/>
      <c r="B44" s="5084"/>
      <c r="C44" s="2129"/>
      <c r="D44" s="5085"/>
      <c r="E44" s="2291">
        <f t="shared" si="0"/>
        <v>0</v>
      </c>
      <c r="F44" s="2123"/>
      <c r="G44" s="2129"/>
      <c r="H44" s="2291">
        <f t="shared" si="1"/>
        <v>0</v>
      </c>
    </row>
    <row r="45" spans="1:8">
      <c r="A45" s="5086"/>
      <c r="B45" s="5084"/>
      <c r="C45" s="2129"/>
      <c r="D45" s="5085"/>
      <c r="E45" s="2291">
        <f t="shared" si="0"/>
        <v>0</v>
      </c>
      <c r="F45" s="2123"/>
      <c r="G45" s="2129"/>
      <c r="H45" s="2291">
        <f t="shared" si="1"/>
        <v>0</v>
      </c>
    </row>
    <row r="46" spans="1:8">
      <c r="A46" s="5086"/>
      <c r="B46" s="5084"/>
      <c r="C46" s="2129"/>
      <c r="D46" s="5085"/>
      <c r="E46" s="2291">
        <f t="shared" si="0"/>
        <v>0</v>
      </c>
      <c r="F46" s="2123"/>
      <c r="G46" s="2129"/>
      <c r="H46" s="2291">
        <f t="shared" si="1"/>
        <v>0</v>
      </c>
    </row>
    <row r="47" spans="1:8">
      <c r="A47" s="5086"/>
      <c r="B47" s="5084"/>
      <c r="C47" s="2129"/>
      <c r="D47" s="5085"/>
      <c r="E47" s="2291">
        <f t="shared" si="0"/>
        <v>0</v>
      </c>
      <c r="F47" s="2123"/>
      <c r="G47" s="2129"/>
      <c r="H47" s="2291">
        <f t="shared" si="1"/>
        <v>0</v>
      </c>
    </row>
    <row r="48" spans="1:8">
      <c r="A48" s="5086"/>
      <c r="B48" s="5084"/>
      <c r="C48" s="2129"/>
      <c r="D48" s="5085"/>
      <c r="E48" s="2291">
        <f t="shared" si="0"/>
        <v>0</v>
      </c>
      <c r="F48" s="2123"/>
      <c r="G48" s="2129"/>
      <c r="H48" s="2291">
        <f t="shared" si="1"/>
        <v>0</v>
      </c>
    </row>
    <row r="49" spans="1:8">
      <c r="A49" s="5086"/>
      <c r="B49" s="5084"/>
      <c r="C49" s="2129"/>
      <c r="D49" s="5085"/>
      <c r="E49" s="2291">
        <f t="shared" si="0"/>
        <v>0</v>
      </c>
      <c r="F49" s="2123"/>
      <c r="G49" s="2129"/>
      <c r="H49" s="2291">
        <f t="shared" si="1"/>
        <v>0</v>
      </c>
    </row>
    <row r="50" spans="1:8">
      <c r="A50" s="5086"/>
      <c r="B50" s="5084"/>
      <c r="C50" s="2129"/>
      <c r="D50" s="5085"/>
      <c r="E50" s="2291">
        <f t="shared" si="0"/>
        <v>0</v>
      </c>
      <c r="F50" s="2123"/>
      <c r="G50" s="2129"/>
      <c r="H50" s="2291">
        <f t="shared" si="1"/>
        <v>0</v>
      </c>
    </row>
    <row r="51" spans="1:8">
      <c r="A51" s="5086"/>
      <c r="B51" s="5084"/>
      <c r="C51" s="2129"/>
      <c r="D51" s="5085"/>
      <c r="E51" s="2291">
        <f t="shared" si="0"/>
        <v>0</v>
      </c>
      <c r="F51" s="2123"/>
      <c r="G51" s="2129"/>
      <c r="H51" s="2291">
        <f t="shared" si="1"/>
        <v>0</v>
      </c>
    </row>
    <row r="52" spans="1:8">
      <c r="A52" s="5086"/>
      <c r="B52" s="5084"/>
      <c r="C52" s="2129"/>
      <c r="D52" s="5085"/>
      <c r="E52" s="2291">
        <f t="shared" si="0"/>
        <v>0</v>
      </c>
      <c r="F52" s="2123"/>
      <c r="G52" s="2129"/>
      <c r="H52" s="2291">
        <f t="shared" si="1"/>
        <v>0</v>
      </c>
    </row>
    <row r="53" spans="1:8">
      <c r="A53" s="5086"/>
      <c r="B53" s="5084"/>
      <c r="C53" s="2129"/>
      <c r="D53" s="5085"/>
      <c r="E53" s="2291">
        <f t="shared" si="0"/>
        <v>0</v>
      </c>
      <c r="F53" s="2123"/>
      <c r="G53" s="2129"/>
      <c r="H53" s="2291">
        <f t="shared" si="1"/>
        <v>0</v>
      </c>
    </row>
    <row r="54" spans="1:8">
      <c r="A54" s="5086"/>
      <c r="B54" s="5084"/>
      <c r="C54" s="2129"/>
      <c r="D54" s="5085"/>
      <c r="E54" s="2291">
        <f t="shared" si="0"/>
        <v>0</v>
      </c>
      <c r="F54" s="2123"/>
      <c r="G54" s="2129"/>
      <c r="H54" s="2291">
        <f t="shared" si="1"/>
        <v>0</v>
      </c>
    </row>
    <row r="55" spans="1:8">
      <c r="A55" s="5086"/>
      <c r="B55" s="5084"/>
      <c r="C55" s="2129"/>
      <c r="D55" s="5085"/>
      <c r="E55" s="2291">
        <f t="shared" si="0"/>
        <v>0</v>
      </c>
      <c r="F55" s="2123"/>
      <c r="G55" s="2129"/>
      <c r="H55" s="2291">
        <f t="shared" si="1"/>
        <v>0</v>
      </c>
    </row>
    <row r="56" spans="1:8">
      <c r="A56" s="5086"/>
      <c r="B56" s="5084"/>
      <c r="C56" s="2129"/>
      <c r="D56" s="5085"/>
      <c r="E56" s="2291">
        <f t="shared" si="0"/>
        <v>0</v>
      </c>
      <c r="F56" s="2123"/>
      <c r="G56" s="2129"/>
      <c r="H56" s="2291">
        <f t="shared" si="1"/>
        <v>0</v>
      </c>
    </row>
    <row r="57" spans="1:8">
      <c r="A57" s="5086"/>
      <c r="B57" s="5084"/>
      <c r="C57" s="2129"/>
      <c r="D57" s="5085"/>
      <c r="E57" s="2291">
        <f t="shared" si="0"/>
        <v>0</v>
      </c>
      <c r="F57" s="2123"/>
      <c r="G57" s="2129"/>
      <c r="H57" s="2291">
        <f t="shared" si="1"/>
        <v>0</v>
      </c>
    </row>
    <row r="58" spans="1:8">
      <c r="A58" s="5086"/>
      <c r="B58" s="5084"/>
      <c r="C58" s="2129"/>
      <c r="D58" s="5085"/>
      <c r="E58" s="2291">
        <f t="shared" si="0"/>
        <v>0</v>
      </c>
      <c r="F58" s="2123"/>
      <c r="G58" s="2129"/>
      <c r="H58" s="2291">
        <f t="shared" si="1"/>
        <v>0</v>
      </c>
    </row>
    <row r="59" spans="1:8">
      <c r="A59" s="5086"/>
      <c r="B59" s="5084"/>
      <c r="C59" s="2129"/>
      <c r="D59" s="5085"/>
      <c r="E59" s="2291">
        <f t="shared" si="0"/>
        <v>0</v>
      </c>
      <c r="F59" s="2123"/>
      <c r="G59" s="2129"/>
      <c r="H59" s="2291">
        <f t="shared" si="1"/>
        <v>0</v>
      </c>
    </row>
    <row r="60" spans="1:8">
      <c r="A60" s="5086"/>
      <c r="B60" s="5084"/>
      <c r="C60" s="2129"/>
      <c r="D60" s="5085"/>
      <c r="E60" s="2291">
        <f t="shared" si="0"/>
        <v>0</v>
      </c>
      <c r="F60" s="2123"/>
      <c r="G60" s="2129"/>
      <c r="H60" s="2291">
        <f t="shared" si="1"/>
        <v>0</v>
      </c>
    </row>
    <row r="61" spans="1:8">
      <c r="A61" s="5086"/>
      <c r="B61" s="5084"/>
      <c r="C61" s="2129"/>
      <c r="D61" s="5085"/>
      <c r="E61" s="2291">
        <f t="shared" si="0"/>
        <v>0</v>
      </c>
      <c r="F61" s="2123"/>
      <c r="G61" s="2129"/>
      <c r="H61" s="2291">
        <f t="shared" si="1"/>
        <v>0</v>
      </c>
    </row>
    <row r="62" spans="1:8">
      <c r="A62" s="5086"/>
      <c r="B62" s="5084"/>
      <c r="C62" s="2129"/>
      <c r="D62" s="5085"/>
      <c r="E62" s="2291">
        <f t="shared" si="0"/>
        <v>0</v>
      </c>
      <c r="F62" s="2123"/>
      <c r="G62" s="2129"/>
      <c r="H62" s="2291">
        <f t="shared" si="1"/>
        <v>0</v>
      </c>
    </row>
    <row r="63" spans="1:8">
      <c r="A63" s="5086"/>
      <c r="B63" s="5084"/>
      <c r="C63" s="2129"/>
      <c r="D63" s="5085"/>
      <c r="E63" s="2291">
        <f t="shared" si="0"/>
        <v>0</v>
      </c>
      <c r="F63" s="2123"/>
      <c r="G63" s="2129"/>
      <c r="H63" s="2291">
        <f t="shared" si="1"/>
        <v>0</v>
      </c>
    </row>
    <row r="64" spans="1:8">
      <c r="A64" s="5086"/>
      <c r="B64" s="5084"/>
      <c r="C64" s="2129"/>
      <c r="D64" s="5085"/>
      <c r="E64" s="2291">
        <f t="shared" si="0"/>
        <v>0</v>
      </c>
      <c r="F64" s="2123"/>
      <c r="G64" s="2129"/>
      <c r="H64" s="2291">
        <f t="shared" si="1"/>
        <v>0</v>
      </c>
    </row>
    <row r="65" spans="1:8">
      <c r="A65" s="5086"/>
      <c r="B65" s="5084"/>
      <c r="C65" s="2129"/>
      <c r="D65" s="5085"/>
      <c r="E65" s="2291">
        <f t="shared" si="0"/>
        <v>0</v>
      </c>
      <c r="F65" s="2123"/>
      <c r="G65" s="2129"/>
      <c r="H65" s="2291">
        <f t="shared" si="1"/>
        <v>0</v>
      </c>
    </row>
    <row r="66" spans="1:8">
      <c r="A66" s="5086"/>
      <c r="B66" s="5084"/>
      <c r="C66" s="2129"/>
      <c r="D66" s="5085"/>
      <c r="E66" s="2291">
        <f t="shared" si="0"/>
        <v>0</v>
      </c>
      <c r="F66" s="2123"/>
      <c r="G66" s="2129"/>
      <c r="H66" s="2291">
        <f t="shared" si="1"/>
        <v>0</v>
      </c>
    </row>
    <row r="67" spans="1:8">
      <c r="A67" s="5086"/>
      <c r="B67" s="5084"/>
      <c r="C67" s="2129"/>
      <c r="D67" s="5085"/>
      <c r="E67" s="2291">
        <f t="shared" si="0"/>
        <v>0</v>
      </c>
      <c r="F67" s="2123"/>
      <c r="G67" s="2129"/>
      <c r="H67" s="2291">
        <f t="shared" si="1"/>
        <v>0</v>
      </c>
    </row>
    <row r="68" spans="1:8">
      <c r="A68" s="5086"/>
      <c r="B68" s="5084"/>
      <c r="C68" s="2129"/>
      <c r="D68" s="5085"/>
      <c r="E68" s="2291">
        <f t="shared" si="0"/>
        <v>0</v>
      </c>
      <c r="F68" s="2123"/>
      <c r="G68" s="2129"/>
      <c r="H68" s="2291">
        <f t="shared" si="1"/>
        <v>0</v>
      </c>
    </row>
    <row r="69" spans="1:8">
      <c r="A69" s="5086"/>
      <c r="B69" s="5084"/>
      <c r="C69" s="2129"/>
      <c r="D69" s="5085"/>
      <c r="E69" s="2291">
        <f t="shared" si="0"/>
        <v>0</v>
      </c>
      <c r="F69" s="2123"/>
      <c r="G69" s="2129"/>
      <c r="H69" s="2291">
        <f t="shared" si="1"/>
        <v>0</v>
      </c>
    </row>
    <row r="70" spans="1:8">
      <c r="A70" s="5086"/>
      <c r="B70" s="5084"/>
      <c r="C70" s="2129"/>
      <c r="D70" s="5085"/>
      <c r="E70" s="2291">
        <f t="shared" si="0"/>
        <v>0</v>
      </c>
      <c r="F70" s="2123"/>
      <c r="G70" s="2129"/>
      <c r="H70" s="2291">
        <f t="shared" si="1"/>
        <v>0</v>
      </c>
    </row>
    <row r="71" spans="1:8">
      <c r="A71" s="5086"/>
      <c r="B71" s="5084"/>
      <c r="C71" s="2129"/>
      <c r="D71" s="5085"/>
      <c r="E71" s="2291">
        <f t="shared" si="0"/>
        <v>0</v>
      </c>
      <c r="F71" s="2123"/>
      <c r="G71" s="2129"/>
      <c r="H71" s="2291">
        <f t="shared" si="1"/>
        <v>0</v>
      </c>
    </row>
    <row r="72" spans="1:8">
      <c r="A72" s="5086"/>
      <c r="B72" s="5084"/>
      <c r="C72" s="2129"/>
      <c r="D72" s="5085"/>
      <c r="E72" s="2291">
        <f t="shared" si="0"/>
        <v>0</v>
      </c>
      <c r="F72" s="2123"/>
      <c r="G72" s="2129"/>
      <c r="H72" s="2291">
        <f t="shared" si="1"/>
        <v>0</v>
      </c>
    </row>
    <row r="73" spans="1:8">
      <c r="A73" s="5086"/>
      <c r="B73" s="5084"/>
      <c r="C73" s="2129"/>
      <c r="D73" s="5085"/>
      <c r="E73" s="2291">
        <f t="shared" si="0"/>
        <v>0</v>
      </c>
      <c r="F73" s="2123"/>
      <c r="G73" s="2129"/>
      <c r="H73" s="2291">
        <f t="shared" si="1"/>
        <v>0</v>
      </c>
    </row>
    <row r="74" spans="1:8">
      <c r="A74" s="5086"/>
      <c r="B74" s="5084"/>
      <c r="C74" s="2129"/>
      <c r="D74" s="5085"/>
      <c r="E74" s="2291">
        <f t="shared" ref="E74:E101" si="2">+C74*D74</f>
        <v>0</v>
      </c>
      <c r="F74" s="2123"/>
      <c r="G74" s="2129"/>
      <c r="H74" s="2291">
        <f t="shared" ref="H74:H101" si="3">G74*D74</f>
        <v>0</v>
      </c>
    </row>
    <row r="75" spans="1:8">
      <c r="A75" s="5086"/>
      <c r="B75" s="5084"/>
      <c r="C75" s="2129"/>
      <c r="D75" s="5085"/>
      <c r="E75" s="2291">
        <f t="shared" si="2"/>
        <v>0</v>
      </c>
      <c r="F75" s="2123"/>
      <c r="G75" s="2129"/>
      <c r="H75" s="2291">
        <f t="shared" si="3"/>
        <v>0</v>
      </c>
    </row>
    <row r="76" spans="1:8">
      <c r="A76" s="5086"/>
      <c r="B76" s="5084"/>
      <c r="C76" s="2129"/>
      <c r="D76" s="5085"/>
      <c r="E76" s="2291">
        <f t="shared" si="2"/>
        <v>0</v>
      </c>
      <c r="F76" s="2123"/>
      <c r="G76" s="2129"/>
      <c r="H76" s="2291">
        <f t="shared" si="3"/>
        <v>0</v>
      </c>
    </row>
    <row r="77" spans="1:8">
      <c r="A77" s="5086"/>
      <c r="B77" s="5084"/>
      <c r="C77" s="2129"/>
      <c r="D77" s="5085"/>
      <c r="E77" s="2291">
        <f t="shared" si="2"/>
        <v>0</v>
      </c>
      <c r="F77" s="2123"/>
      <c r="G77" s="2129"/>
      <c r="H77" s="2291">
        <f t="shared" si="3"/>
        <v>0</v>
      </c>
    </row>
    <row r="78" spans="1:8">
      <c r="A78" s="5086"/>
      <c r="B78" s="5084"/>
      <c r="C78" s="2129"/>
      <c r="D78" s="5085"/>
      <c r="E78" s="2291">
        <f t="shared" si="2"/>
        <v>0</v>
      </c>
      <c r="F78" s="2123"/>
      <c r="G78" s="2129"/>
      <c r="H78" s="2291">
        <f t="shared" si="3"/>
        <v>0</v>
      </c>
    </row>
    <row r="79" spans="1:8">
      <c r="A79" s="5086"/>
      <c r="B79" s="5084"/>
      <c r="C79" s="2129"/>
      <c r="D79" s="5085"/>
      <c r="E79" s="2291">
        <f t="shared" si="2"/>
        <v>0</v>
      </c>
      <c r="F79" s="2123"/>
      <c r="G79" s="2129"/>
      <c r="H79" s="2291">
        <f t="shared" si="3"/>
        <v>0</v>
      </c>
    </row>
    <row r="80" spans="1:8">
      <c r="A80" s="5086"/>
      <c r="B80" s="5084"/>
      <c r="C80" s="2129"/>
      <c r="D80" s="5085"/>
      <c r="E80" s="2291">
        <f t="shared" si="2"/>
        <v>0</v>
      </c>
      <c r="F80" s="2123"/>
      <c r="G80" s="2129"/>
      <c r="H80" s="2291">
        <f t="shared" si="3"/>
        <v>0</v>
      </c>
    </row>
    <row r="81" spans="1:8">
      <c r="A81" s="5086"/>
      <c r="B81" s="5084"/>
      <c r="C81" s="2129"/>
      <c r="D81" s="5085"/>
      <c r="E81" s="2291">
        <f t="shared" si="2"/>
        <v>0</v>
      </c>
      <c r="F81" s="2123"/>
      <c r="G81" s="2129"/>
      <c r="H81" s="2291">
        <f t="shared" si="3"/>
        <v>0</v>
      </c>
    </row>
    <row r="82" spans="1:8">
      <c r="A82" s="5086"/>
      <c r="B82" s="5084"/>
      <c r="C82" s="2129"/>
      <c r="D82" s="5085"/>
      <c r="E82" s="2291">
        <f t="shared" si="2"/>
        <v>0</v>
      </c>
      <c r="F82" s="2123"/>
      <c r="G82" s="2129"/>
      <c r="H82" s="2291">
        <f t="shared" si="3"/>
        <v>0</v>
      </c>
    </row>
    <row r="83" spans="1:8">
      <c r="A83" s="5086"/>
      <c r="B83" s="5084"/>
      <c r="C83" s="2129"/>
      <c r="D83" s="5085"/>
      <c r="E83" s="2291">
        <f t="shared" si="2"/>
        <v>0</v>
      </c>
      <c r="F83" s="2123"/>
      <c r="G83" s="2129"/>
      <c r="H83" s="2291">
        <f t="shared" si="3"/>
        <v>0</v>
      </c>
    </row>
    <row r="84" spans="1:8">
      <c r="A84" s="5086"/>
      <c r="B84" s="5084"/>
      <c r="C84" s="2129"/>
      <c r="D84" s="5085"/>
      <c r="E84" s="2291">
        <f t="shared" si="2"/>
        <v>0</v>
      </c>
      <c r="F84" s="2123"/>
      <c r="G84" s="2129"/>
      <c r="H84" s="2291">
        <f t="shared" si="3"/>
        <v>0</v>
      </c>
    </row>
    <row r="85" spans="1:8">
      <c r="A85" s="5086"/>
      <c r="B85" s="5084"/>
      <c r="C85" s="2129"/>
      <c r="D85" s="5085"/>
      <c r="E85" s="2291">
        <f t="shared" si="2"/>
        <v>0</v>
      </c>
      <c r="F85" s="2123"/>
      <c r="G85" s="2129"/>
      <c r="H85" s="2291">
        <f t="shared" si="3"/>
        <v>0</v>
      </c>
    </row>
    <row r="86" spans="1:8">
      <c r="A86" s="5086"/>
      <c r="B86" s="5084"/>
      <c r="C86" s="2129"/>
      <c r="D86" s="5085"/>
      <c r="E86" s="2291">
        <f t="shared" si="2"/>
        <v>0</v>
      </c>
      <c r="F86" s="2123"/>
      <c r="G86" s="2129"/>
      <c r="H86" s="2291">
        <f t="shared" si="3"/>
        <v>0</v>
      </c>
    </row>
    <row r="87" spans="1:8">
      <c r="A87" s="5086"/>
      <c r="B87" s="5084"/>
      <c r="C87" s="2129"/>
      <c r="D87" s="5085"/>
      <c r="E87" s="2291">
        <f t="shared" si="2"/>
        <v>0</v>
      </c>
      <c r="F87" s="2123"/>
      <c r="G87" s="2129"/>
      <c r="H87" s="2291">
        <f t="shared" si="3"/>
        <v>0</v>
      </c>
    </row>
    <row r="88" spans="1:8">
      <c r="A88" s="5086"/>
      <c r="B88" s="5084"/>
      <c r="C88" s="2129"/>
      <c r="D88" s="5085"/>
      <c r="E88" s="2291">
        <f t="shared" si="2"/>
        <v>0</v>
      </c>
      <c r="F88" s="2123"/>
      <c r="G88" s="2129"/>
      <c r="H88" s="2291">
        <f t="shared" si="3"/>
        <v>0</v>
      </c>
    </row>
    <row r="89" spans="1:8">
      <c r="A89" s="5086"/>
      <c r="B89" s="5084"/>
      <c r="C89" s="2129"/>
      <c r="D89" s="5085"/>
      <c r="E89" s="2291">
        <f t="shared" si="2"/>
        <v>0</v>
      </c>
      <c r="F89" s="2123"/>
      <c r="G89" s="2129"/>
      <c r="H89" s="2291">
        <f t="shared" si="3"/>
        <v>0</v>
      </c>
    </row>
    <row r="90" spans="1:8">
      <c r="A90" s="5086"/>
      <c r="B90" s="5084"/>
      <c r="C90" s="2129"/>
      <c r="D90" s="5085"/>
      <c r="E90" s="2291">
        <f t="shared" si="2"/>
        <v>0</v>
      </c>
      <c r="F90" s="2123"/>
      <c r="G90" s="2129"/>
      <c r="H90" s="2291">
        <f t="shared" si="3"/>
        <v>0</v>
      </c>
    </row>
    <row r="91" spans="1:8">
      <c r="A91" s="5086"/>
      <c r="B91" s="5084"/>
      <c r="C91" s="2129"/>
      <c r="D91" s="5085"/>
      <c r="E91" s="2291">
        <f t="shared" si="2"/>
        <v>0</v>
      </c>
      <c r="F91" s="2123"/>
      <c r="G91" s="2129"/>
      <c r="H91" s="2291">
        <f t="shared" si="3"/>
        <v>0</v>
      </c>
    </row>
    <row r="92" spans="1:8">
      <c r="A92" s="5086"/>
      <c r="B92" s="5084"/>
      <c r="C92" s="2129"/>
      <c r="D92" s="5085"/>
      <c r="E92" s="2291">
        <f t="shared" si="2"/>
        <v>0</v>
      </c>
      <c r="F92" s="2123"/>
      <c r="G92" s="2129"/>
      <c r="H92" s="2291">
        <f t="shared" si="3"/>
        <v>0</v>
      </c>
    </row>
    <row r="93" spans="1:8">
      <c r="A93" s="5086"/>
      <c r="B93" s="5084"/>
      <c r="C93" s="2129"/>
      <c r="D93" s="5085"/>
      <c r="E93" s="2291">
        <f t="shared" si="2"/>
        <v>0</v>
      </c>
      <c r="F93" s="2123"/>
      <c r="G93" s="2129"/>
      <c r="H93" s="2291">
        <f t="shared" si="3"/>
        <v>0</v>
      </c>
    </row>
    <row r="94" spans="1:8">
      <c r="A94" s="5086"/>
      <c r="B94" s="5084"/>
      <c r="C94" s="2129"/>
      <c r="D94" s="5085"/>
      <c r="E94" s="2291">
        <f t="shared" si="2"/>
        <v>0</v>
      </c>
      <c r="F94" s="2123"/>
      <c r="G94" s="2129"/>
      <c r="H94" s="2291">
        <f t="shared" si="3"/>
        <v>0</v>
      </c>
    </row>
    <row r="95" spans="1:8">
      <c r="A95" s="5086"/>
      <c r="B95" s="5084"/>
      <c r="C95" s="2129"/>
      <c r="D95" s="5085"/>
      <c r="E95" s="2291">
        <f t="shared" si="2"/>
        <v>0</v>
      </c>
      <c r="F95" s="2123"/>
      <c r="G95" s="2129"/>
      <c r="H95" s="2291">
        <f t="shared" si="3"/>
        <v>0</v>
      </c>
    </row>
    <row r="96" spans="1:8">
      <c r="A96" s="5086"/>
      <c r="B96" s="5084"/>
      <c r="C96" s="2129"/>
      <c r="D96" s="5085"/>
      <c r="E96" s="2291">
        <f t="shared" si="2"/>
        <v>0</v>
      </c>
      <c r="F96" s="2123"/>
      <c r="G96" s="2129"/>
      <c r="H96" s="2291">
        <f t="shared" si="3"/>
        <v>0</v>
      </c>
    </row>
    <row r="97" spans="1:8">
      <c r="A97" s="5086"/>
      <c r="B97" s="5084"/>
      <c r="C97" s="2129"/>
      <c r="D97" s="5085"/>
      <c r="E97" s="2291">
        <f t="shared" si="2"/>
        <v>0</v>
      </c>
      <c r="F97" s="2123"/>
      <c r="G97" s="2129"/>
      <c r="H97" s="2291">
        <f t="shared" si="3"/>
        <v>0</v>
      </c>
    </row>
    <row r="98" spans="1:8">
      <c r="A98" s="5086"/>
      <c r="B98" s="5084"/>
      <c r="C98" s="2129"/>
      <c r="D98" s="5085"/>
      <c r="E98" s="2291">
        <f t="shared" si="2"/>
        <v>0</v>
      </c>
      <c r="F98" s="2123"/>
      <c r="G98" s="2129"/>
      <c r="H98" s="2291">
        <f t="shared" si="3"/>
        <v>0</v>
      </c>
    </row>
    <row r="99" spans="1:8">
      <c r="A99" s="5086"/>
      <c r="B99" s="5084"/>
      <c r="C99" s="2129"/>
      <c r="D99" s="5085"/>
      <c r="E99" s="2291">
        <f t="shared" si="2"/>
        <v>0</v>
      </c>
      <c r="F99" s="2123"/>
      <c r="G99" s="2129"/>
      <c r="H99" s="2291">
        <f t="shared" si="3"/>
        <v>0</v>
      </c>
    </row>
    <row r="100" spans="1:8">
      <c r="A100" s="5086"/>
      <c r="B100" s="5084"/>
      <c r="C100" s="2129"/>
      <c r="D100" s="5085"/>
      <c r="E100" s="2291">
        <f t="shared" si="2"/>
        <v>0</v>
      </c>
      <c r="F100" s="2123"/>
      <c r="G100" s="2129"/>
      <c r="H100" s="2291">
        <f t="shared" si="3"/>
        <v>0</v>
      </c>
    </row>
    <row r="101" spans="1:8">
      <c r="A101" s="5086"/>
      <c r="B101" s="5084"/>
      <c r="C101" s="2129"/>
      <c r="D101" s="5085"/>
      <c r="E101" s="2291">
        <f t="shared" si="2"/>
        <v>0</v>
      </c>
      <c r="F101" s="2123"/>
      <c r="G101" s="2129"/>
      <c r="H101" s="2291">
        <f t="shared" si="3"/>
        <v>0</v>
      </c>
    </row>
    <row r="102" spans="1:8">
      <c r="A102" s="5086"/>
      <c r="B102" s="5084"/>
      <c r="C102" s="2129"/>
      <c r="D102" s="5085"/>
      <c r="E102" s="2291">
        <f t="shared" ref="E102:E143" si="4">+C102*D102</f>
        <v>0</v>
      </c>
      <c r="F102" s="2123"/>
      <c r="G102" s="2129"/>
      <c r="H102" s="2291">
        <f t="shared" ref="H102:H143" si="5">G102*D102</f>
        <v>0</v>
      </c>
    </row>
    <row r="103" spans="1:8">
      <c r="A103" s="5086"/>
      <c r="B103" s="5084"/>
      <c r="C103" s="2129"/>
      <c r="D103" s="5085"/>
      <c r="E103" s="2291">
        <f t="shared" si="4"/>
        <v>0</v>
      </c>
      <c r="F103" s="2123"/>
      <c r="G103" s="2129"/>
      <c r="H103" s="2291">
        <f t="shared" si="5"/>
        <v>0</v>
      </c>
    </row>
    <row r="104" spans="1:8">
      <c r="A104" s="5086"/>
      <c r="B104" s="5084"/>
      <c r="C104" s="2129"/>
      <c r="D104" s="5085"/>
      <c r="E104" s="2291">
        <f t="shared" si="4"/>
        <v>0</v>
      </c>
      <c r="F104" s="2123"/>
      <c r="G104" s="2129"/>
      <c r="H104" s="2291">
        <f t="shared" si="5"/>
        <v>0</v>
      </c>
    </row>
    <row r="105" spans="1:8">
      <c r="A105" s="5086"/>
      <c r="B105" s="5084"/>
      <c r="C105" s="2129"/>
      <c r="D105" s="5085"/>
      <c r="E105" s="2291">
        <f t="shared" si="4"/>
        <v>0</v>
      </c>
      <c r="F105" s="2123"/>
      <c r="G105" s="2129"/>
      <c r="H105" s="2291">
        <f t="shared" si="5"/>
        <v>0</v>
      </c>
    </row>
    <row r="106" spans="1:8">
      <c r="A106" s="5086"/>
      <c r="B106" s="5084"/>
      <c r="C106" s="2129"/>
      <c r="D106" s="5085"/>
      <c r="E106" s="2291">
        <f t="shared" si="4"/>
        <v>0</v>
      </c>
      <c r="F106" s="2123"/>
      <c r="G106" s="2129"/>
      <c r="H106" s="2291">
        <f t="shared" si="5"/>
        <v>0</v>
      </c>
    </row>
    <row r="107" spans="1:8">
      <c r="A107" s="5086"/>
      <c r="B107" s="5084"/>
      <c r="C107" s="2129"/>
      <c r="D107" s="5085"/>
      <c r="E107" s="2291">
        <f t="shared" si="4"/>
        <v>0</v>
      </c>
      <c r="F107" s="2123"/>
      <c r="G107" s="2129"/>
      <c r="H107" s="2291">
        <f t="shared" si="5"/>
        <v>0</v>
      </c>
    </row>
    <row r="108" spans="1:8">
      <c r="A108" s="5086"/>
      <c r="B108" s="5084"/>
      <c r="C108" s="2129"/>
      <c r="D108" s="5085"/>
      <c r="E108" s="2291">
        <f t="shared" si="4"/>
        <v>0</v>
      </c>
      <c r="F108" s="2123"/>
      <c r="G108" s="2129"/>
      <c r="H108" s="2291">
        <f t="shared" si="5"/>
        <v>0</v>
      </c>
    </row>
    <row r="109" spans="1:8">
      <c r="A109" s="5086"/>
      <c r="B109" s="5084"/>
      <c r="C109" s="2129"/>
      <c r="D109" s="5085"/>
      <c r="E109" s="2291">
        <f t="shared" si="4"/>
        <v>0</v>
      </c>
      <c r="F109" s="2123"/>
      <c r="G109" s="2129"/>
      <c r="H109" s="2291">
        <f t="shared" si="5"/>
        <v>0</v>
      </c>
    </row>
    <row r="110" spans="1:8">
      <c r="A110" s="5086"/>
      <c r="B110" s="5084"/>
      <c r="C110" s="2129"/>
      <c r="D110" s="5085"/>
      <c r="E110" s="2291">
        <f t="shared" si="4"/>
        <v>0</v>
      </c>
      <c r="F110" s="2123"/>
      <c r="G110" s="2129"/>
      <c r="H110" s="2291">
        <f t="shared" si="5"/>
        <v>0</v>
      </c>
    </row>
    <row r="111" spans="1:8">
      <c r="A111" s="5086"/>
      <c r="B111" s="5084"/>
      <c r="C111" s="2129"/>
      <c r="D111" s="5085"/>
      <c r="E111" s="2291">
        <f t="shared" si="4"/>
        <v>0</v>
      </c>
      <c r="F111" s="2123"/>
      <c r="G111" s="2129"/>
      <c r="H111" s="2291">
        <f t="shared" si="5"/>
        <v>0</v>
      </c>
    </row>
    <row r="112" spans="1:8">
      <c r="A112" s="5086"/>
      <c r="B112" s="5084"/>
      <c r="C112" s="2129"/>
      <c r="D112" s="5085"/>
      <c r="E112" s="2291">
        <f t="shared" si="4"/>
        <v>0</v>
      </c>
      <c r="F112" s="2123"/>
      <c r="G112" s="2129"/>
      <c r="H112" s="2291">
        <f t="shared" si="5"/>
        <v>0</v>
      </c>
    </row>
    <row r="113" spans="1:8">
      <c r="A113" s="5086"/>
      <c r="B113" s="5084"/>
      <c r="C113" s="2129"/>
      <c r="D113" s="5085"/>
      <c r="E113" s="2291">
        <f t="shared" si="4"/>
        <v>0</v>
      </c>
      <c r="F113" s="2123"/>
      <c r="G113" s="2129"/>
      <c r="H113" s="2291">
        <f t="shared" si="5"/>
        <v>0</v>
      </c>
    </row>
    <row r="114" spans="1:8">
      <c r="A114" s="5086"/>
      <c r="B114" s="5084"/>
      <c r="C114" s="2129"/>
      <c r="D114" s="5085"/>
      <c r="E114" s="2291">
        <f t="shared" si="4"/>
        <v>0</v>
      </c>
      <c r="F114" s="2123"/>
      <c r="G114" s="2129"/>
      <c r="H114" s="2291">
        <f t="shared" si="5"/>
        <v>0</v>
      </c>
    </row>
    <row r="115" spans="1:8">
      <c r="A115" s="5086"/>
      <c r="B115" s="5084"/>
      <c r="C115" s="2129"/>
      <c r="D115" s="5085"/>
      <c r="E115" s="2291">
        <f t="shared" si="4"/>
        <v>0</v>
      </c>
      <c r="F115" s="2123"/>
      <c r="G115" s="2129"/>
      <c r="H115" s="2291">
        <f t="shared" si="5"/>
        <v>0</v>
      </c>
    </row>
    <row r="116" spans="1:8">
      <c r="A116" s="5086"/>
      <c r="B116" s="5084"/>
      <c r="C116" s="2129"/>
      <c r="D116" s="5085"/>
      <c r="E116" s="2291">
        <f t="shared" si="4"/>
        <v>0</v>
      </c>
      <c r="F116" s="2123"/>
      <c r="G116" s="2129"/>
      <c r="H116" s="2291">
        <f t="shared" si="5"/>
        <v>0</v>
      </c>
    </row>
    <row r="117" spans="1:8">
      <c r="A117" s="5086"/>
      <c r="B117" s="5084"/>
      <c r="C117" s="2129"/>
      <c r="D117" s="5085"/>
      <c r="E117" s="2291">
        <f t="shared" ref="E117:E132" si="6">+C117*D117</f>
        <v>0</v>
      </c>
      <c r="F117" s="2123"/>
      <c r="G117" s="2129"/>
      <c r="H117" s="2291">
        <f t="shared" ref="H117:H132" si="7">G117*D117</f>
        <v>0</v>
      </c>
    </row>
    <row r="118" spans="1:8">
      <c r="A118" s="5086"/>
      <c r="B118" s="5084"/>
      <c r="C118" s="2129"/>
      <c r="D118" s="5085"/>
      <c r="E118" s="2291">
        <f t="shared" si="6"/>
        <v>0</v>
      </c>
      <c r="F118" s="2123"/>
      <c r="G118" s="2129"/>
      <c r="H118" s="2291">
        <f t="shared" si="7"/>
        <v>0</v>
      </c>
    </row>
    <row r="119" spans="1:8">
      <c r="A119" s="5086"/>
      <c r="B119" s="5084"/>
      <c r="C119" s="2129"/>
      <c r="D119" s="5085"/>
      <c r="E119" s="2291">
        <f t="shared" si="6"/>
        <v>0</v>
      </c>
      <c r="F119" s="2123"/>
      <c r="G119" s="2129"/>
      <c r="H119" s="2291">
        <f t="shared" si="7"/>
        <v>0</v>
      </c>
    </row>
    <row r="120" spans="1:8">
      <c r="A120" s="5086"/>
      <c r="B120" s="5084"/>
      <c r="C120" s="2129"/>
      <c r="D120" s="5085"/>
      <c r="E120" s="2291">
        <f t="shared" si="6"/>
        <v>0</v>
      </c>
      <c r="F120" s="2123"/>
      <c r="G120" s="2129"/>
      <c r="H120" s="2291">
        <f t="shared" si="7"/>
        <v>0</v>
      </c>
    </row>
    <row r="121" spans="1:8">
      <c r="A121" s="5086"/>
      <c r="B121" s="5084"/>
      <c r="C121" s="2129"/>
      <c r="D121" s="5085"/>
      <c r="E121" s="2291">
        <f t="shared" si="6"/>
        <v>0</v>
      </c>
      <c r="F121" s="2123"/>
      <c r="G121" s="2129"/>
      <c r="H121" s="2291">
        <f t="shared" si="7"/>
        <v>0</v>
      </c>
    </row>
    <row r="122" spans="1:8">
      <c r="A122" s="5086"/>
      <c r="B122" s="5084"/>
      <c r="C122" s="2129"/>
      <c r="D122" s="5085"/>
      <c r="E122" s="2291">
        <f t="shared" si="6"/>
        <v>0</v>
      </c>
      <c r="F122" s="2123"/>
      <c r="G122" s="2129"/>
      <c r="H122" s="2291">
        <f t="shared" si="7"/>
        <v>0</v>
      </c>
    </row>
    <row r="123" spans="1:8">
      <c r="A123" s="5086"/>
      <c r="B123" s="5084"/>
      <c r="C123" s="2129"/>
      <c r="D123" s="5085"/>
      <c r="E123" s="2291">
        <f t="shared" si="6"/>
        <v>0</v>
      </c>
      <c r="F123" s="2123"/>
      <c r="G123" s="2129"/>
      <c r="H123" s="2291">
        <f t="shared" si="7"/>
        <v>0</v>
      </c>
    </row>
    <row r="124" spans="1:8">
      <c r="A124" s="5086"/>
      <c r="B124" s="5084"/>
      <c r="C124" s="2129"/>
      <c r="D124" s="5085"/>
      <c r="E124" s="2291">
        <f t="shared" si="6"/>
        <v>0</v>
      </c>
      <c r="F124" s="2123"/>
      <c r="G124" s="2129"/>
      <c r="H124" s="2291">
        <f t="shared" si="7"/>
        <v>0</v>
      </c>
    </row>
    <row r="125" spans="1:8">
      <c r="A125" s="5086"/>
      <c r="B125" s="5084"/>
      <c r="C125" s="2129"/>
      <c r="D125" s="5085"/>
      <c r="E125" s="2291">
        <f t="shared" si="6"/>
        <v>0</v>
      </c>
      <c r="F125" s="2123"/>
      <c r="G125" s="2129"/>
      <c r="H125" s="2291">
        <f t="shared" si="7"/>
        <v>0</v>
      </c>
    </row>
    <row r="126" spans="1:8">
      <c r="A126" s="5086"/>
      <c r="B126" s="5084"/>
      <c r="C126" s="2129"/>
      <c r="D126" s="5085"/>
      <c r="E126" s="2291">
        <f t="shared" si="6"/>
        <v>0</v>
      </c>
      <c r="F126" s="2123"/>
      <c r="G126" s="2129"/>
      <c r="H126" s="2291">
        <f t="shared" si="7"/>
        <v>0</v>
      </c>
    </row>
    <row r="127" spans="1:8">
      <c r="A127" s="5086"/>
      <c r="B127" s="5084"/>
      <c r="C127" s="2129"/>
      <c r="D127" s="5085"/>
      <c r="E127" s="2291">
        <f t="shared" si="6"/>
        <v>0</v>
      </c>
      <c r="F127" s="2123"/>
      <c r="G127" s="2129"/>
      <c r="H127" s="2291">
        <f t="shared" si="7"/>
        <v>0</v>
      </c>
    </row>
    <row r="128" spans="1:8">
      <c r="A128" s="5086"/>
      <c r="B128" s="5084"/>
      <c r="C128" s="2129"/>
      <c r="D128" s="5085"/>
      <c r="E128" s="2291">
        <f t="shared" si="6"/>
        <v>0</v>
      </c>
      <c r="F128" s="2123"/>
      <c r="G128" s="2129"/>
      <c r="H128" s="2291">
        <f t="shared" si="7"/>
        <v>0</v>
      </c>
    </row>
    <row r="129" spans="1:8">
      <c r="A129" s="5086"/>
      <c r="B129" s="5084"/>
      <c r="C129" s="2129"/>
      <c r="D129" s="5085"/>
      <c r="E129" s="2291">
        <f t="shared" si="6"/>
        <v>0</v>
      </c>
      <c r="F129" s="2123"/>
      <c r="G129" s="2129"/>
      <c r="H129" s="2291">
        <f t="shared" si="7"/>
        <v>0</v>
      </c>
    </row>
    <row r="130" spans="1:8">
      <c r="A130" s="5086"/>
      <c r="B130" s="5084"/>
      <c r="C130" s="2129"/>
      <c r="D130" s="5085"/>
      <c r="E130" s="2291">
        <f t="shared" si="6"/>
        <v>0</v>
      </c>
      <c r="F130" s="2123"/>
      <c r="G130" s="2129"/>
      <c r="H130" s="2291">
        <f t="shared" si="7"/>
        <v>0</v>
      </c>
    </row>
    <row r="131" spans="1:8">
      <c r="A131" s="5086"/>
      <c r="B131" s="5084"/>
      <c r="C131" s="2129"/>
      <c r="D131" s="5085"/>
      <c r="E131" s="2291">
        <f t="shared" si="6"/>
        <v>0</v>
      </c>
      <c r="F131" s="2123"/>
      <c r="G131" s="2129"/>
      <c r="H131" s="2291">
        <f t="shared" si="7"/>
        <v>0</v>
      </c>
    </row>
    <row r="132" spans="1:8" ht="13.5" customHeight="1">
      <c r="A132" s="5086"/>
      <c r="B132" s="5084"/>
      <c r="C132" s="2129"/>
      <c r="D132" s="5085"/>
      <c r="E132" s="2291">
        <f t="shared" si="6"/>
        <v>0</v>
      </c>
      <c r="F132" s="2123"/>
      <c r="G132" s="2129"/>
      <c r="H132" s="2291">
        <f t="shared" si="7"/>
        <v>0</v>
      </c>
    </row>
    <row r="133" spans="1:8">
      <c r="A133" s="5086"/>
      <c r="B133" s="5084"/>
      <c r="C133" s="2129"/>
      <c r="D133" s="5085"/>
      <c r="E133" s="2291">
        <f t="shared" si="4"/>
        <v>0</v>
      </c>
      <c r="F133" s="2123"/>
      <c r="G133" s="2129"/>
      <c r="H133" s="2291">
        <f t="shared" si="5"/>
        <v>0</v>
      </c>
    </row>
    <row r="134" spans="1:8">
      <c r="A134" s="5086"/>
      <c r="B134" s="5084"/>
      <c r="C134" s="2129"/>
      <c r="D134" s="5085"/>
      <c r="E134" s="2291">
        <f t="shared" si="4"/>
        <v>0</v>
      </c>
      <c r="F134" s="2123"/>
      <c r="G134" s="2129"/>
      <c r="H134" s="2291">
        <f t="shared" si="5"/>
        <v>0</v>
      </c>
    </row>
    <row r="135" spans="1:8">
      <c r="A135" s="5086"/>
      <c r="B135" s="5084"/>
      <c r="C135" s="2129"/>
      <c r="D135" s="5085"/>
      <c r="E135" s="2291">
        <f t="shared" si="4"/>
        <v>0</v>
      </c>
      <c r="F135" s="2123"/>
      <c r="G135" s="2129"/>
      <c r="H135" s="2291">
        <f t="shared" si="5"/>
        <v>0</v>
      </c>
    </row>
    <row r="136" spans="1:8">
      <c r="A136" s="5086"/>
      <c r="B136" s="5084"/>
      <c r="C136" s="2129"/>
      <c r="D136" s="5085"/>
      <c r="E136" s="2291">
        <f t="shared" si="4"/>
        <v>0</v>
      </c>
      <c r="F136" s="2123"/>
      <c r="G136" s="2129"/>
      <c r="H136" s="2291">
        <f t="shared" si="5"/>
        <v>0</v>
      </c>
    </row>
    <row r="137" spans="1:8">
      <c r="A137" s="5086"/>
      <c r="B137" s="5084"/>
      <c r="C137" s="2129"/>
      <c r="D137" s="5085"/>
      <c r="E137" s="2291">
        <f t="shared" si="4"/>
        <v>0</v>
      </c>
      <c r="F137" s="2123"/>
      <c r="G137" s="2129"/>
      <c r="H137" s="2291">
        <f t="shared" si="5"/>
        <v>0</v>
      </c>
    </row>
    <row r="138" spans="1:8">
      <c r="A138" s="5086"/>
      <c r="B138" s="5084"/>
      <c r="C138" s="2129"/>
      <c r="D138" s="5085"/>
      <c r="E138" s="2291">
        <f t="shared" si="4"/>
        <v>0</v>
      </c>
      <c r="F138" s="2123"/>
      <c r="G138" s="2129"/>
      <c r="H138" s="2291">
        <f t="shared" si="5"/>
        <v>0</v>
      </c>
    </row>
    <row r="139" spans="1:8">
      <c r="A139" s="5086"/>
      <c r="B139" s="5084"/>
      <c r="C139" s="2129"/>
      <c r="D139" s="5085"/>
      <c r="E139" s="2291">
        <f t="shared" si="4"/>
        <v>0</v>
      </c>
      <c r="F139" s="2123"/>
      <c r="G139" s="2129"/>
      <c r="H139" s="2291">
        <f t="shared" si="5"/>
        <v>0</v>
      </c>
    </row>
    <row r="140" spans="1:8">
      <c r="A140" s="5086"/>
      <c r="B140" s="5084"/>
      <c r="C140" s="2129"/>
      <c r="D140" s="5085"/>
      <c r="E140" s="2291">
        <f t="shared" si="4"/>
        <v>0</v>
      </c>
      <c r="F140" s="2123"/>
      <c r="G140" s="2129"/>
      <c r="H140" s="2291">
        <f t="shared" si="5"/>
        <v>0</v>
      </c>
    </row>
    <row r="141" spans="1:8">
      <c r="A141" s="5086"/>
      <c r="B141" s="5084"/>
      <c r="C141" s="2129"/>
      <c r="D141" s="5085"/>
      <c r="E141" s="2291">
        <f t="shared" si="4"/>
        <v>0</v>
      </c>
      <c r="F141" s="2123"/>
      <c r="G141" s="2129"/>
      <c r="H141" s="2291">
        <f t="shared" si="5"/>
        <v>0</v>
      </c>
    </row>
    <row r="142" spans="1:8">
      <c r="A142" s="5086"/>
      <c r="B142" s="5084"/>
      <c r="C142" s="2129"/>
      <c r="D142" s="5085"/>
      <c r="E142" s="2291">
        <f t="shared" si="4"/>
        <v>0</v>
      </c>
      <c r="F142" s="2123"/>
      <c r="G142" s="2129"/>
      <c r="H142" s="2291">
        <f t="shared" si="5"/>
        <v>0</v>
      </c>
    </row>
    <row r="143" spans="1:8">
      <c r="A143" s="5086"/>
      <c r="B143" s="5084"/>
      <c r="C143" s="2129"/>
      <c r="D143" s="5085"/>
      <c r="E143" s="2291">
        <f t="shared" si="4"/>
        <v>0</v>
      </c>
      <c r="F143" s="2123"/>
      <c r="G143" s="2129"/>
      <c r="H143" s="2291">
        <f t="shared" si="5"/>
        <v>0</v>
      </c>
    </row>
    <row r="144" spans="1:8">
      <c r="A144" s="5086"/>
      <c r="B144" s="5084"/>
      <c r="C144" s="2129"/>
      <c r="D144" s="5085"/>
      <c r="E144" s="2291">
        <f t="shared" ref="E144:E162" si="8">+C144*D144</f>
        <v>0</v>
      </c>
      <c r="F144" s="2123"/>
      <c r="G144" s="2129"/>
      <c r="H144" s="2291">
        <f t="shared" ref="H144:H162" si="9">G144*D144</f>
        <v>0</v>
      </c>
    </row>
    <row r="145" spans="1:8">
      <c r="A145" s="5086"/>
      <c r="B145" s="5084"/>
      <c r="C145" s="2129"/>
      <c r="D145" s="5085"/>
      <c r="E145" s="2291">
        <f t="shared" si="8"/>
        <v>0</v>
      </c>
      <c r="F145" s="2123"/>
      <c r="G145" s="2129"/>
      <c r="H145" s="2291">
        <f t="shared" si="9"/>
        <v>0</v>
      </c>
    </row>
    <row r="146" spans="1:8">
      <c r="A146" s="5086"/>
      <c r="B146" s="5084"/>
      <c r="C146" s="2129"/>
      <c r="D146" s="5085"/>
      <c r="E146" s="2291">
        <f t="shared" si="8"/>
        <v>0</v>
      </c>
      <c r="F146" s="2123"/>
      <c r="G146" s="2129"/>
      <c r="H146" s="2291">
        <f t="shared" si="9"/>
        <v>0</v>
      </c>
    </row>
    <row r="147" spans="1:8">
      <c r="A147" s="5086"/>
      <c r="B147" s="5084"/>
      <c r="C147" s="2129"/>
      <c r="D147" s="5085"/>
      <c r="E147" s="2291">
        <f t="shared" si="8"/>
        <v>0</v>
      </c>
      <c r="F147" s="2123"/>
      <c r="G147" s="2129"/>
      <c r="H147" s="2291">
        <f t="shared" si="9"/>
        <v>0</v>
      </c>
    </row>
    <row r="148" spans="1:8" ht="13.5" customHeight="1">
      <c r="A148" s="5086"/>
      <c r="B148" s="5084"/>
      <c r="C148" s="2129"/>
      <c r="D148" s="5085"/>
      <c r="E148" s="2291">
        <f t="shared" si="8"/>
        <v>0</v>
      </c>
      <c r="F148" s="2123"/>
      <c r="G148" s="2129"/>
      <c r="H148" s="2291">
        <f t="shared" si="9"/>
        <v>0</v>
      </c>
    </row>
    <row r="149" spans="1:8">
      <c r="A149" s="5086"/>
      <c r="B149" s="5084"/>
      <c r="C149" s="2129"/>
      <c r="D149" s="5085"/>
      <c r="E149" s="2291">
        <f t="shared" si="8"/>
        <v>0</v>
      </c>
      <c r="F149" s="2123"/>
      <c r="G149" s="2129"/>
      <c r="H149" s="2291">
        <f t="shared" si="9"/>
        <v>0</v>
      </c>
    </row>
    <row r="150" spans="1:8">
      <c r="A150" s="5086"/>
      <c r="B150" s="5084"/>
      <c r="C150" s="2129"/>
      <c r="D150" s="5085"/>
      <c r="E150" s="2291">
        <f t="shared" si="8"/>
        <v>0</v>
      </c>
      <c r="F150" s="2123"/>
      <c r="G150" s="2129"/>
      <c r="H150" s="2291">
        <f t="shared" si="9"/>
        <v>0</v>
      </c>
    </row>
    <row r="151" spans="1:8">
      <c r="A151" s="5086"/>
      <c r="B151" s="5084"/>
      <c r="C151" s="2129"/>
      <c r="D151" s="5085"/>
      <c r="E151" s="2291">
        <f t="shared" si="8"/>
        <v>0</v>
      </c>
      <c r="F151" s="2123"/>
      <c r="G151" s="2129"/>
      <c r="H151" s="2291">
        <f t="shared" si="9"/>
        <v>0</v>
      </c>
    </row>
    <row r="152" spans="1:8">
      <c r="A152" s="5086"/>
      <c r="B152" s="5084"/>
      <c r="C152" s="2129"/>
      <c r="D152" s="5085"/>
      <c r="E152" s="2291">
        <f t="shared" si="8"/>
        <v>0</v>
      </c>
      <c r="F152" s="2123"/>
      <c r="G152" s="2129"/>
      <c r="H152" s="2291">
        <f t="shared" si="9"/>
        <v>0</v>
      </c>
    </row>
    <row r="153" spans="1:8">
      <c r="A153" s="5086"/>
      <c r="B153" s="5084"/>
      <c r="C153" s="2129"/>
      <c r="D153" s="5085"/>
      <c r="E153" s="2291">
        <f t="shared" si="8"/>
        <v>0</v>
      </c>
      <c r="F153" s="2123"/>
      <c r="G153" s="2129"/>
      <c r="H153" s="2291">
        <f t="shared" si="9"/>
        <v>0</v>
      </c>
    </row>
    <row r="154" spans="1:8">
      <c r="A154" s="5086"/>
      <c r="B154" s="5084"/>
      <c r="C154" s="2129"/>
      <c r="D154" s="5085"/>
      <c r="E154" s="2291">
        <f t="shared" si="8"/>
        <v>0</v>
      </c>
      <c r="F154" s="2123"/>
      <c r="G154" s="2129"/>
      <c r="H154" s="2291">
        <f t="shared" si="9"/>
        <v>0</v>
      </c>
    </row>
    <row r="155" spans="1:8">
      <c r="A155" s="5086"/>
      <c r="B155" s="5084"/>
      <c r="C155" s="2129"/>
      <c r="D155" s="5085"/>
      <c r="E155" s="2291">
        <f t="shared" si="8"/>
        <v>0</v>
      </c>
      <c r="F155" s="2123"/>
      <c r="G155" s="2129"/>
      <c r="H155" s="2291">
        <f t="shared" si="9"/>
        <v>0</v>
      </c>
    </row>
    <row r="156" spans="1:8">
      <c r="A156" s="5086"/>
      <c r="B156" s="5084"/>
      <c r="C156" s="2129"/>
      <c r="D156" s="5085"/>
      <c r="E156" s="2291">
        <f t="shared" si="8"/>
        <v>0</v>
      </c>
      <c r="F156" s="2123"/>
      <c r="G156" s="2129"/>
      <c r="H156" s="2291">
        <f t="shared" si="9"/>
        <v>0</v>
      </c>
    </row>
    <row r="157" spans="1:8">
      <c r="A157" s="5086"/>
      <c r="B157" s="5084"/>
      <c r="C157" s="2129"/>
      <c r="D157" s="5085"/>
      <c r="E157" s="2291">
        <f t="shared" si="8"/>
        <v>0</v>
      </c>
      <c r="F157" s="2123"/>
      <c r="G157" s="2129"/>
      <c r="H157" s="2291">
        <f t="shared" si="9"/>
        <v>0</v>
      </c>
    </row>
    <row r="158" spans="1:8">
      <c r="A158" s="5086"/>
      <c r="B158" s="5084"/>
      <c r="C158" s="2129"/>
      <c r="D158" s="5085"/>
      <c r="E158" s="2291">
        <f t="shared" si="8"/>
        <v>0</v>
      </c>
      <c r="F158" s="2123"/>
      <c r="G158" s="2129"/>
      <c r="H158" s="2291">
        <f t="shared" si="9"/>
        <v>0</v>
      </c>
    </row>
    <row r="159" spans="1:8">
      <c r="A159" s="5086"/>
      <c r="B159" s="5084"/>
      <c r="C159" s="2129"/>
      <c r="D159" s="5085"/>
      <c r="E159" s="2291">
        <f t="shared" si="8"/>
        <v>0</v>
      </c>
      <c r="F159" s="2123"/>
      <c r="G159" s="2129"/>
      <c r="H159" s="2291">
        <f t="shared" si="9"/>
        <v>0</v>
      </c>
    </row>
    <row r="160" spans="1:8">
      <c r="A160" s="5086"/>
      <c r="B160" s="5084"/>
      <c r="C160" s="2129"/>
      <c r="D160" s="5085"/>
      <c r="E160" s="2291">
        <f t="shared" si="8"/>
        <v>0</v>
      </c>
      <c r="F160" s="2123"/>
      <c r="G160" s="2129"/>
      <c r="H160" s="2291">
        <f t="shared" si="9"/>
        <v>0</v>
      </c>
    </row>
    <row r="161" spans="1:8">
      <c r="A161" s="5086"/>
      <c r="B161" s="5084"/>
      <c r="C161" s="2129"/>
      <c r="D161" s="5085"/>
      <c r="E161" s="2291">
        <f t="shared" si="8"/>
        <v>0</v>
      </c>
      <c r="F161" s="2123"/>
      <c r="G161" s="2129"/>
      <c r="H161" s="2291">
        <f t="shared" si="9"/>
        <v>0</v>
      </c>
    </row>
    <row r="162" spans="1:8">
      <c r="A162" s="5086"/>
      <c r="B162" s="5084"/>
      <c r="C162" s="2129"/>
      <c r="D162" s="5085"/>
      <c r="E162" s="2291">
        <f t="shared" si="8"/>
        <v>0</v>
      </c>
      <c r="F162" s="2123"/>
      <c r="G162" s="2129"/>
      <c r="H162" s="2291">
        <f t="shared" si="9"/>
        <v>0</v>
      </c>
    </row>
    <row r="163" spans="1:8">
      <c r="A163" s="5086"/>
      <c r="B163" s="5084"/>
      <c r="C163" s="2129"/>
      <c r="D163" s="5085"/>
      <c r="E163" s="2291">
        <f t="shared" ref="E163:E165" si="10">+C163*D163</f>
        <v>0</v>
      </c>
      <c r="F163" s="2123"/>
      <c r="G163" s="2129"/>
      <c r="H163" s="2291">
        <f t="shared" ref="H163:H165" si="11">G163*D163</f>
        <v>0</v>
      </c>
    </row>
    <row r="164" spans="1:8">
      <c r="A164" s="5086"/>
      <c r="B164" s="5084"/>
      <c r="C164" s="2129"/>
      <c r="D164" s="5085"/>
      <c r="E164" s="2291">
        <f t="shared" si="10"/>
        <v>0</v>
      </c>
      <c r="F164" s="2123"/>
      <c r="G164" s="2129"/>
      <c r="H164" s="2291">
        <f t="shared" si="11"/>
        <v>0</v>
      </c>
    </row>
    <row r="165" spans="1:8">
      <c r="A165" s="5086"/>
      <c r="B165" s="5084"/>
      <c r="C165" s="2129"/>
      <c r="D165" s="5085"/>
      <c r="E165" s="2291">
        <f t="shared" si="10"/>
        <v>0</v>
      </c>
      <c r="F165" s="2123"/>
      <c r="G165" s="2129"/>
      <c r="H165" s="2291">
        <f t="shared" si="11"/>
        <v>0</v>
      </c>
    </row>
    <row r="166" spans="1:8" ht="13">
      <c r="A166" s="5652" t="s">
        <v>250</v>
      </c>
      <c r="B166" s="5652"/>
      <c r="C166" s="5652"/>
      <c r="D166" s="2044"/>
      <c r="E166" s="2292">
        <f>SUM(E17:E165)</f>
        <v>0</v>
      </c>
      <c r="F166" s="2123"/>
      <c r="G166" s="2041"/>
      <c r="H166" s="2167">
        <f>SUM(H17:H165)</f>
        <v>0</v>
      </c>
    </row>
    <row r="167" spans="1:8">
      <c r="A167" s="2284"/>
      <c r="B167" s="2284"/>
      <c r="C167" s="2284"/>
      <c r="D167" s="2284"/>
      <c r="E167" s="2284"/>
      <c r="F167" s="2323"/>
      <c r="G167" s="2284"/>
      <c r="H167" s="2284"/>
    </row>
    <row r="168" spans="1:8">
      <c r="A168" s="2051"/>
      <c r="B168" s="2051"/>
      <c r="C168" s="2051"/>
      <c r="D168" s="2051"/>
      <c r="E168" s="2051"/>
      <c r="F168" s="2051"/>
      <c r="G168" s="2051"/>
      <c r="H168" s="2051"/>
    </row>
    <row r="169" spans="1:8">
      <c r="A169" s="2048" t="s">
        <v>121</v>
      </c>
      <c r="B169" s="2048"/>
      <c r="C169" s="2048"/>
      <c r="D169" s="2048"/>
      <c r="E169" s="2048"/>
      <c r="F169" s="2048"/>
      <c r="G169" s="2048"/>
      <c r="H169" s="2048"/>
    </row>
    <row r="170" spans="1:8" ht="14.5">
      <c r="A170" s="2048" t="s">
        <v>2381</v>
      </c>
      <c r="B170" s="2048"/>
      <c r="C170" s="2048"/>
      <c r="D170" s="2048"/>
      <c r="E170" s="2048"/>
      <c r="F170" s="2048"/>
      <c r="G170" s="2048"/>
      <c r="H170" s="4113" t="str">
        <f>+ToC!$E$96</f>
        <v xml:space="preserve">GENERAL Annual Return </v>
      </c>
    </row>
    <row r="171" spans="1:8">
      <c r="A171" s="2048"/>
      <c r="B171" s="2048"/>
      <c r="C171" s="2048"/>
      <c r="D171" s="2048"/>
      <c r="E171" s="2048"/>
      <c r="F171" s="2048"/>
      <c r="G171" s="2048"/>
      <c r="H171" s="2078" t="s">
        <v>1893</v>
      </c>
    </row>
    <row r="172" spans="1:8" hidden="1">
      <c r="H172" s="2293"/>
    </row>
  </sheetData>
  <sheetProtection password="C3AA" sheet="1" objects="1" scenarios="1"/>
  <mergeCells count="6">
    <mergeCell ref="A166:C166"/>
    <mergeCell ref="A1:H1"/>
    <mergeCell ref="A9:H9"/>
    <mergeCell ref="A11:H11"/>
    <mergeCell ref="G14:H14"/>
    <mergeCell ref="A15:A16"/>
  </mergeCells>
  <hyperlinks>
    <hyperlink ref="A1:H1" location="ToC!A1" display="ToC!A1"/>
  </hyperlinks>
  <pageMargins left="0.39370078740157499" right="0" top="0.39370078740157499" bottom="0.39370078740157499" header="0.39370078740157499" footer="0.39370078740157499"/>
  <pageSetup paperSize="5" scale="6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3" tint="0.39997558519241921"/>
  </sheetPr>
  <dimension ref="A1:H44"/>
  <sheetViews>
    <sheetView topLeftCell="A24" zoomScaleNormal="100" workbookViewId="0">
      <selection activeCell="A41" sqref="A41"/>
    </sheetView>
  </sheetViews>
  <sheetFormatPr defaultColWidth="0" defaultRowHeight="0" customHeight="1" zeroHeight="1"/>
  <cols>
    <col min="1" max="1" width="104.69921875" style="2047" customWidth="1"/>
    <col min="2" max="2" width="16.796875" style="2047" bestFit="1" customWidth="1"/>
    <col min="3" max="3" width="20.69921875" style="2047" customWidth="1"/>
    <col min="4" max="4" width="20.69921875" style="2047" bestFit="1" customWidth="1"/>
    <col min="5" max="5" width="22.5" style="2047" customWidth="1"/>
    <col min="6" max="8" width="0" style="2047" hidden="1" customWidth="1"/>
    <col min="9" max="16384" width="13.19921875" style="2047" hidden="1"/>
  </cols>
  <sheetData>
    <row r="1" spans="1:8" ht="13">
      <c r="A1" s="5248" t="s">
        <v>1506</v>
      </c>
      <c r="B1" s="5248"/>
      <c r="C1" s="5248"/>
      <c r="D1" s="5248"/>
      <c r="E1" s="2048"/>
      <c r="F1" s="2205"/>
      <c r="G1" s="2205"/>
      <c r="H1" s="2205"/>
    </row>
    <row r="2" spans="1:8" ht="13">
      <c r="A2" s="2052"/>
      <c r="B2" s="2048"/>
      <c r="C2" s="2050"/>
      <c r="D2" s="4899" t="s">
        <v>2221</v>
      </c>
      <c r="E2" s="2048"/>
      <c r="F2" s="2206"/>
      <c r="H2" s="2206"/>
    </row>
    <row r="3" spans="1:8" ht="15.5">
      <c r="A3" s="1751" t="str">
        <f>+Cover!A14</f>
        <v>Select Name of Insurer/ Financial Holding Company</v>
      </c>
      <c r="B3" s="1751"/>
      <c r="C3" s="397"/>
      <c r="D3" s="2049"/>
      <c r="E3" s="1036"/>
      <c r="F3" s="393"/>
      <c r="H3" s="2206"/>
    </row>
    <row r="4" spans="1:8" ht="15.5">
      <c r="A4" s="1749" t="str">
        <f>+ToC!A3</f>
        <v>Insurer/Financial Holding Company</v>
      </c>
      <c r="B4" s="504"/>
      <c r="C4" s="397"/>
      <c r="D4" s="1036"/>
      <c r="E4" s="1036"/>
      <c r="F4" s="393"/>
      <c r="G4" s="2207"/>
      <c r="H4" s="2208"/>
    </row>
    <row r="5" spans="1:8" ht="15.5">
      <c r="A5" s="1749"/>
      <c r="B5" s="504"/>
      <c r="C5" s="397"/>
      <c r="D5" s="1036"/>
      <c r="E5" s="1036"/>
      <c r="F5" s="1461"/>
      <c r="G5" s="2207"/>
    </row>
    <row r="6" spans="1:8" ht="15.5">
      <c r="A6" s="504" t="str">
        <f>+ToC!A5</f>
        <v>General Insurers Annual Return</v>
      </c>
      <c r="B6" s="504"/>
      <c r="C6" s="1750"/>
      <c r="D6" s="1462"/>
      <c r="E6" s="1462"/>
      <c r="F6" s="1036"/>
      <c r="G6" s="2207"/>
    </row>
    <row r="7" spans="1:8" ht="15.5">
      <c r="A7" s="1901" t="str">
        <f>+ToC!A6</f>
        <v>For Year Ended:</v>
      </c>
      <c r="B7" s="504"/>
      <c r="C7" s="397"/>
      <c r="D7" s="4132">
        <f>+Cover!A22</f>
        <v>0</v>
      </c>
      <c r="E7" s="1036"/>
      <c r="F7" s="1463">
        <f>+Cover!B22</f>
        <v>0</v>
      </c>
      <c r="G7" s="2207"/>
    </row>
    <row r="8" spans="1:8" ht="12.5">
      <c r="A8" s="2055"/>
      <c r="B8" s="2051"/>
      <c r="C8" s="2051"/>
      <c r="D8" s="2051"/>
      <c r="E8" s="2048"/>
      <c r="F8" s="2207"/>
      <c r="G8" s="2207"/>
      <c r="H8" s="2209"/>
    </row>
    <row r="9" spans="1:8" ht="13">
      <c r="A9" s="5650" t="s">
        <v>542</v>
      </c>
      <c r="B9" s="5650"/>
      <c r="C9" s="5650"/>
      <c r="D9" s="5650"/>
      <c r="E9" s="5688"/>
      <c r="F9" s="2283"/>
      <c r="G9" s="2283"/>
      <c r="H9" s="2283"/>
    </row>
    <row r="10" spans="1:8" ht="12.5">
      <c r="A10" s="2055"/>
      <c r="B10" s="2051"/>
      <c r="C10" s="2051"/>
      <c r="D10" s="2051"/>
      <c r="E10" s="2048"/>
      <c r="F10" s="2207"/>
      <c r="G10" s="2207"/>
      <c r="H10" s="2294"/>
    </row>
    <row r="11" spans="1:8" ht="15">
      <c r="A11" s="5721" t="s">
        <v>1488</v>
      </c>
      <c r="B11" s="5721"/>
      <c r="C11" s="5721"/>
      <c r="D11" s="5721"/>
      <c r="E11" s="5721"/>
      <c r="F11" s="2295"/>
      <c r="G11" s="2295"/>
      <c r="H11" s="2295"/>
    </row>
    <row r="12" spans="1:8" ht="13">
      <c r="A12" s="2048"/>
      <c r="B12" s="2048"/>
      <c r="C12" s="2048"/>
      <c r="D12" s="2048"/>
      <c r="E12" s="2038" t="s">
        <v>349</v>
      </c>
    </row>
    <row r="13" spans="1:8" ht="13">
      <c r="A13" s="2296" t="s">
        <v>1489</v>
      </c>
      <c r="B13" s="2297"/>
      <c r="C13" s="2297"/>
      <c r="D13" s="2298"/>
      <c r="E13" s="2834">
        <f>'30.10'!G32</f>
        <v>0</v>
      </c>
    </row>
    <row r="14" spans="1:8" ht="13">
      <c r="A14" s="2296" t="s">
        <v>1490</v>
      </c>
      <c r="B14" s="2297"/>
      <c r="C14" s="2297"/>
      <c r="D14" s="2298"/>
      <c r="E14" s="2299"/>
    </row>
    <row r="15" spans="1:8" ht="13">
      <c r="A15" s="5722" t="s">
        <v>1491</v>
      </c>
      <c r="B15" s="5723"/>
      <c r="C15" s="5723"/>
      <c r="D15" s="5724"/>
      <c r="E15" s="2300">
        <f>E13-E14</f>
        <v>0</v>
      </c>
    </row>
    <row r="16" spans="1:8" ht="13">
      <c r="A16" s="2301"/>
      <c r="B16" s="2286"/>
      <c r="C16" s="2286"/>
      <c r="D16" s="2302"/>
      <c r="E16" s="2303"/>
    </row>
    <row r="17" spans="1:5" ht="13">
      <c r="A17" s="2296" t="s">
        <v>949</v>
      </c>
      <c r="B17" s="2297"/>
      <c r="C17" s="2297"/>
      <c r="D17" s="2298"/>
      <c r="E17" s="2300">
        <f>SUM('40.11'!D25:D29)</f>
        <v>0</v>
      </c>
    </row>
    <row r="18" spans="1:5" ht="13">
      <c r="A18" s="2296" t="s">
        <v>950</v>
      </c>
      <c r="B18" s="2297"/>
      <c r="C18" s="2297"/>
      <c r="D18" s="2298"/>
      <c r="E18" s="2300">
        <f>+'40.11'!D90</f>
        <v>0</v>
      </c>
    </row>
    <row r="19" spans="1:5" ht="13">
      <c r="A19" s="5722" t="s">
        <v>1492</v>
      </c>
      <c r="B19" s="5723"/>
      <c r="C19" s="5723"/>
      <c r="D19" s="5724"/>
      <c r="E19" s="2300">
        <f>E17+E18</f>
        <v>0</v>
      </c>
    </row>
    <row r="20" spans="1:5" ht="13">
      <c r="A20" s="5719"/>
      <c r="B20" s="5719"/>
      <c r="C20" s="5719"/>
      <c r="D20" s="5719"/>
      <c r="E20" s="5720"/>
    </row>
    <row r="21" spans="1:5" ht="13">
      <c r="A21" s="2304" t="s">
        <v>1493</v>
      </c>
      <c r="B21" s="2297"/>
      <c r="C21" s="2297"/>
      <c r="D21" s="2298"/>
      <c r="E21" s="2300">
        <f>E15-E19</f>
        <v>0</v>
      </c>
    </row>
    <row r="22" spans="1:5" ht="12.5">
      <c r="A22" s="2305"/>
      <c r="B22" s="2302"/>
      <c r="C22" s="2302"/>
      <c r="D22" s="2302"/>
      <c r="E22" s="2303"/>
    </row>
    <row r="23" spans="1:5" ht="41">
      <c r="A23" s="2306"/>
      <c r="B23" s="2307" t="s">
        <v>1494</v>
      </c>
      <c r="C23" s="2172" t="s">
        <v>951</v>
      </c>
      <c r="D23" s="2308" t="s">
        <v>952</v>
      </c>
      <c r="E23" s="2309" t="s">
        <v>953</v>
      </c>
    </row>
    <row r="24" spans="1:5" s="2203" customFormat="1" ht="13">
      <c r="A24" s="2310"/>
      <c r="B24" s="2307" t="s">
        <v>349</v>
      </c>
      <c r="C24" s="2172"/>
      <c r="D24" s="2308" t="s">
        <v>349</v>
      </c>
      <c r="E24" s="2309" t="s">
        <v>349</v>
      </c>
    </row>
    <row r="25" spans="1:5" ht="12.5">
      <c r="A25" s="2311" t="s">
        <v>954</v>
      </c>
      <c r="B25" s="2312"/>
      <c r="C25" s="2313">
        <v>0.4</v>
      </c>
      <c r="D25" s="2314">
        <f>MIN(B25,C25*$E$21)</f>
        <v>0</v>
      </c>
      <c r="E25" s="2315">
        <f>MAX(B25-D25,0)</f>
        <v>0</v>
      </c>
    </row>
    <row r="26" spans="1:5" ht="12.5">
      <c r="A26" s="2311" t="s">
        <v>955</v>
      </c>
      <c r="B26" s="2312"/>
      <c r="C26" s="2313">
        <v>0.2</v>
      </c>
      <c r="D26" s="2314">
        <f t="shared" ref="D26:D31" si="0">MIN(B26,C26*$E$21)</f>
        <v>0</v>
      </c>
      <c r="E26" s="2315">
        <f t="shared" ref="E26:E31" si="1">MAX(B26-D26,0)</f>
        <v>0</v>
      </c>
    </row>
    <row r="27" spans="1:5" ht="25">
      <c r="A27" s="2311" t="s">
        <v>956</v>
      </c>
      <c r="B27" s="2312"/>
      <c r="C27" s="2313">
        <v>0.5</v>
      </c>
      <c r="D27" s="2314">
        <f t="shared" si="0"/>
        <v>0</v>
      </c>
      <c r="E27" s="2315">
        <f t="shared" si="1"/>
        <v>0</v>
      </c>
    </row>
    <row r="28" spans="1:5" ht="12.5">
      <c r="A28" s="2311" t="s">
        <v>957</v>
      </c>
      <c r="B28" s="2312"/>
      <c r="C28" s="2313">
        <v>0.3</v>
      </c>
      <c r="D28" s="2314">
        <f t="shared" si="0"/>
        <v>0</v>
      </c>
      <c r="E28" s="2315">
        <f t="shared" si="1"/>
        <v>0</v>
      </c>
    </row>
    <row r="29" spans="1:5" ht="25">
      <c r="A29" s="2311" t="s">
        <v>958</v>
      </c>
      <c r="B29" s="2312"/>
      <c r="C29" s="2313">
        <v>0.5</v>
      </c>
      <c r="D29" s="2314">
        <f t="shared" si="0"/>
        <v>0</v>
      </c>
      <c r="E29" s="2315">
        <f t="shared" si="1"/>
        <v>0</v>
      </c>
    </row>
    <row r="30" spans="1:5" ht="12.5">
      <c r="A30" s="2316" t="s">
        <v>959</v>
      </c>
      <c r="B30" s="2317"/>
      <c r="C30" s="2318">
        <v>0.05</v>
      </c>
      <c r="D30" s="2314">
        <f t="shared" si="0"/>
        <v>0</v>
      </c>
      <c r="E30" s="2315">
        <f t="shared" si="1"/>
        <v>0</v>
      </c>
    </row>
    <row r="31" spans="1:5" ht="12.5">
      <c r="A31" s="2319" t="s">
        <v>1495</v>
      </c>
      <c r="B31" s="2317"/>
      <c r="C31" s="2320">
        <v>0.3</v>
      </c>
      <c r="D31" s="2314">
        <f t="shared" si="0"/>
        <v>0</v>
      </c>
      <c r="E31" s="2315">
        <f t="shared" si="1"/>
        <v>0</v>
      </c>
    </row>
    <row r="32" spans="1:5" ht="12.5">
      <c r="A32" s="5712" t="s">
        <v>1496</v>
      </c>
      <c r="B32" s="5713"/>
      <c r="C32" s="5713"/>
      <c r="D32" s="5713"/>
      <c r="E32" s="5714"/>
    </row>
    <row r="33" spans="1:5" ht="12.5">
      <c r="A33" s="5715" t="s">
        <v>2312</v>
      </c>
      <c r="B33" s="5716"/>
      <c r="C33" s="5716"/>
      <c r="D33" s="5717"/>
      <c r="E33" s="3678">
        <v>0</v>
      </c>
    </row>
    <row r="34" spans="1:5" ht="12.5">
      <c r="A34" s="5715"/>
      <c r="B34" s="5716"/>
      <c r="C34" s="5716"/>
      <c r="D34" s="5717"/>
      <c r="E34" s="3678">
        <v>0</v>
      </c>
    </row>
    <row r="35" spans="1:5" ht="12.5">
      <c r="A35" s="5715"/>
      <c r="B35" s="5716"/>
      <c r="C35" s="5716"/>
      <c r="D35" s="5717"/>
      <c r="E35" s="3678">
        <v>0</v>
      </c>
    </row>
    <row r="36" spans="1:5" ht="12.5">
      <c r="A36" s="5715"/>
      <c r="B36" s="5716"/>
      <c r="C36" s="5716"/>
      <c r="D36" s="5717"/>
      <c r="E36" s="3678">
        <v>0</v>
      </c>
    </row>
    <row r="37" spans="1:5" ht="13">
      <c r="A37" s="2321" t="s">
        <v>1497</v>
      </c>
      <c r="B37" s="2322"/>
      <c r="C37" s="2322"/>
      <c r="D37" s="2322"/>
      <c r="E37" s="2300">
        <f>SUM(E25:E36)</f>
        <v>0</v>
      </c>
    </row>
    <row r="38" spans="1:5" ht="12.5">
      <c r="A38" s="2323"/>
      <c r="B38" s="2048"/>
      <c r="C38" s="2048"/>
      <c r="D38" s="2048"/>
      <c r="E38" s="2048"/>
    </row>
    <row r="39" spans="1:5" s="2079" customFormat="1" ht="12.5">
      <c r="A39" s="2051" t="s">
        <v>543</v>
      </c>
      <c r="B39" s="2051"/>
      <c r="C39" s="2051"/>
      <c r="D39" s="2051"/>
      <c r="E39" s="2051"/>
    </row>
    <row r="40" spans="1:5" s="5718" customFormat="1" ht="14.5">
      <c r="A40" s="5718" t="s">
        <v>2382</v>
      </c>
    </row>
    <row r="41" spans="1:5" s="2324" customFormat="1" ht="14.5">
      <c r="A41" s="2324" t="s">
        <v>1498</v>
      </c>
    </row>
    <row r="42" spans="1:5" s="2079" customFormat="1" ht="28.5" customHeight="1">
      <c r="A42" s="5711" t="s">
        <v>1499</v>
      </c>
      <c r="B42" s="5711"/>
      <c r="C42" s="5711"/>
      <c r="D42" s="5711"/>
      <c r="E42" s="5711"/>
    </row>
    <row r="43" spans="1:5" s="2079" customFormat="1" ht="14.5">
      <c r="A43" s="2325"/>
      <c r="B43" s="2051"/>
      <c r="C43" s="2051"/>
      <c r="D43" s="2051"/>
      <c r="E43" s="4113" t="str">
        <f>+ToC!$E$96</f>
        <v xml:space="preserve">GENERAL Annual Return </v>
      </c>
    </row>
    <row r="44" spans="1:5" s="2079" customFormat="1" ht="12.5">
      <c r="A44" s="2051"/>
      <c r="B44" s="2051"/>
      <c r="C44" s="2051"/>
      <c r="D44" s="2051"/>
      <c r="E44" s="2078" t="s">
        <v>1894</v>
      </c>
    </row>
  </sheetData>
  <sheetProtection password="C3AA" sheet="1" objects="1" scenarios="1"/>
  <mergeCells count="13">
    <mergeCell ref="A20:E20"/>
    <mergeCell ref="A1:D1"/>
    <mergeCell ref="A9:E9"/>
    <mergeCell ref="A11:E11"/>
    <mergeCell ref="A15:D15"/>
    <mergeCell ref="A19:D19"/>
    <mergeCell ref="A42:E42"/>
    <mergeCell ref="A32:E32"/>
    <mergeCell ref="A33:D33"/>
    <mergeCell ref="A34:D34"/>
    <mergeCell ref="A35:D35"/>
    <mergeCell ref="A36:D36"/>
    <mergeCell ref="A40:XFD40"/>
  </mergeCells>
  <hyperlinks>
    <hyperlink ref="A1:D1" location="ToC!A1" display="40.60"/>
  </hyperlinks>
  <pageMargins left="0.7" right="0.7" top="0.75" bottom="0.75" header="0.3" footer="0.3"/>
  <pageSetup paperSize="5" scale="54"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rgb="FF92D050"/>
  </sheetPr>
  <dimension ref="A1:AI67"/>
  <sheetViews>
    <sheetView topLeftCell="A11" zoomScale="106" zoomScaleNormal="106" workbookViewId="0">
      <selection activeCell="A18" sqref="A18:B19"/>
    </sheetView>
  </sheetViews>
  <sheetFormatPr defaultColWidth="0" defaultRowHeight="13" zeroHeight="1"/>
  <cols>
    <col min="1" max="1" width="57.5" customWidth="1"/>
    <col min="2" max="2" width="10.5" customWidth="1"/>
    <col min="3" max="16" width="17.796875" customWidth="1"/>
    <col min="17" max="17" width="9.296875" customWidth="1"/>
    <col min="18" max="33" width="9.296875" hidden="1" customWidth="1"/>
    <col min="34" max="34" width="39.69921875" hidden="1" customWidth="1"/>
    <col min="35" max="35" width="25.69921875" hidden="1" customWidth="1"/>
    <col min="36" max="16384" width="9.296875" hidden="1"/>
  </cols>
  <sheetData>
    <row r="1" spans="1:17">
      <c r="A1" s="5504" t="s">
        <v>50</v>
      </c>
      <c r="B1" s="5624"/>
      <c r="C1" s="5624"/>
      <c r="D1" s="5624"/>
      <c r="E1" s="5624"/>
      <c r="F1" s="5624"/>
      <c r="G1" s="5624"/>
      <c r="H1" s="5725"/>
      <c r="I1" s="5725"/>
      <c r="J1" s="5725"/>
      <c r="K1" s="5725"/>
      <c r="L1" s="5725"/>
      <c r="M1" s="5725"/>
      <c r="N1" s="5725"/>
      <c r="O1" s="5725"/>
      <c r="P1" s="5725"/>
      <c r="Q1" s="393"/>
    </row>
    <row r="2" spans="1:17" ht="14">
      <c r="A2" s="498"/>
      <c r="B2" s="397"/>
      <c r="C2" s="397"/>
      <c r="D2" s="1707"/>
      <c r="E2" s="1714"/>
      <c r="F2" s="1714"/>
      <c r="G2" s="1714"/>
      <c r="H2" s="1714"/>
      <c r="I2" s="1714"/>
      <c r="J2" s="2356"/>
      <c r="K2" s="397"/>
      <c r="L2" s="397"/>
      <c r="M2" s="397"/>
      <c r="N2" s="397"/>
      <c r="O2" s="1595" t="s">
        <v>2056</v>
      </c>
      <c r="P2" s="1595"/>
      <c r="Q2" s="393"/>
    </row>
    <row r="3" spans="1:17" ht="14">
      <c r="A3" s="1730" t="str">
        <f>+Cover!A14</f>
        <v>Select Name of Insurer/ Financial Holding Company</v>
      </c>
      <c r="B3" s="1755"/>
      <c r="C3" s="1755"/>
      <c r="D3" s="499"/>
      <c r="E3" s="500"/>
      <c r="F3" s="500"/>
      <c r="G3" s="397"/>
      <c r="H3" s="1711"/>
      <c r="I3" s="1711"/>
      <c r="J3" s="2357"/>
      <c r="K3" s="397"/>
      <c r="L3" s="397"/>
      <c r="M3" s="397"/>
      <c r="N3" s="397"/>
      <c r="O3" s="397"/>
      <c r="P3" s="1595"/>
      <c r="Q3" s="393"/>
    </row>
    <row r="4" spans="1:17" ht="14">
      <c r="A4" s="498" t="str">
        <f>+ToC!A3</f>
        <v>Insurer/Financial Holding Company</v>
      </c>
      <c r="B4" s="499"/>
      <c r="C4" s="500"/>
      <c r="D4" s="499"/>
      <c r="E4" s="499"/>
      <c r="F4" s="500"/>
      <c r="G4" s="571"/>
      <c r="H4" s="1711"/>
      <c r="I4" s="1711"/>
      <c r="J4" s="2357"/>
      <c r="K4" s="612"/>
      <c r="L4" s="397"/>
      <c r="M4" s="397"/>
      <c r="N4" s="397"/>
      <c r="O4" s="397"/>
      <c r="P4" s="4583"/>
      <c r="Q4" s="393"/>
    </row>
    <row r="5" spans="1:17" ht="14">
      <c r="A5" s="498"/>
      <c r="B5" s="499"/>
      <c r="C5" s="500"/>
      <c r="D5" s="499"/>
      <c r="E5" s="499"/>
      <c r="F5" s="500"/>
      <c r="G5" s="571"/>
      <c r="H5" s="1711"/>
      <c r="I5" s="1711"/>
      <c r="J5" s="2357"/>
      <c r="K5" s="612"/>
      <c r="L5" s="397"/>
      <c r="M5" s="397"/>
      <c r="N5" s="397"/>
      <c r="O5" s="397"/>
      <c r="P5" s="397"/>
      <c r="Q5" s="393"/>
    </row>
    <row r="6" spans="1:17" ht="14">
      <c r="A6" s="498" t="str">
        <f>+ToC!A5</f>
        <v>General Insurers Annual Return</v>
      </c>
      <c r="B6" s="499"/>
      <c r="C6" s="500"/>
      <c r="D6" s="499"/>
      <c r="E6" s="499"/>
      <c r="F6" s="500"/>
      <c r="G6" s="571"/>
      <c r="H6" s="1711"/>
      <c r="I6" s="1711"/>
      <c r="J6" s="2357"/>
      <c r="K6" s="612"/>
      <c r="L6" s="397"/>
      <c r="M6" s="397"/>
      <c r="N6" s="397"/>
      <c r="O6" s="397"/>
      <c r="P6" s="397"/>
      <c r="Q6" s="393"/>
    </row>
    <row r="7" spans="1:17" ht="14">
      <c r="A7" s="504" t="str">
        <f>+ToC!A6</f>
        <v>For Year Ended:</v>
      </c>
      <c r="B7" s="501"/>
      <c r="C7" s="501"/>
      <c r="D7" s="661"/>
      <c r="E7" s="501"/>
      <c r="F7" s="501"/>
      <c r="G7" s="797"/>
      <c r="H7" s="1713"/>
      <c r="I7" s="1713"/>
      <c r="J7" s="2358"/>
      <c r="K7" s="397"/>
      <c r="L7" s="626">
        <f>+Cover!A22</f>
        <v>0</v>
      </c>
      <c r="M7" s="663"/>
      <c r="N7" s="663"/>
      <c r="O7" s="397"/>
      <c r="P7" s="397"/>
      <c r="Q7" s="393"/>
    </row>
    <row r="8" spans="1:17" ht="14">
      <c r="A8" s="578"/>
      <c r="B8" s="5503" t="s">
        <v>542</v>
      </c>
      <c r="C8" s="5257"/>
      <c r="D8" s="5257"/>
      <c r="E8" s="5257"/>
      <c r="F8" s="5257"/>
      <c r="G8" s="5257"/>
      <c r="H8" s="5257"/>
      <c r="I8" s="5257"/>
      <c r="J8" s="5257"/>
      <c r="K8" s="5257"/>
      <c r="L8" s="397"/>
      <c r="M8" s="397"/>
      <c r="N8" s="397"/>
      <c r="O8" s="397"/>
      <c r="P8" s="397"/>
      <c r="Q8" s="393"/>
    </row>
    <row r="9" spans="1:17" ht="14.5" thickBot="1">
      <c r="A9" s="5726" t="s">
        <v>2222</v>
      </c>
      <c r="B9" s="5727"/>
      <c r="C9" s="5727"/>
      <c r="D9" s="5727"/>
      <c r="E9" s="5727"/>
      <c r="F9" s="5727"/>
      <c r="G9" s="5727"/>
      <c r="H9" s="5727"/>
      <c r="I9" s="5727"/>
      <c r="J9" s="5727"/>
      <c r="K9" s="5727"/>
      <c r="L9" s="5727"/>
      <c r="M9" s="5727"/>
      <c r="N9" s="5727"/>
      <c r="O9" s="5727"/>
      <c r="P9" s="5727"/>
      <c r="Q9" s="393"/>
    </row>
    <row r="10" spans="1:17" ht="14.5" thickTop="1">
      <c r="A10" s="3882"/>
      <c r="B10" s="1753"/>
      <c r="C10" s="5731" t="s">
        <v>1048</v>
      </c>
      <c r="D10" s="5577"/>
      <c r="E10" s="5577"/>
      <c r="F10" s="5577"/>
      <c r="G10" s="5577"/>
      <c r="H10" s="5577"/>
      <c r="I10" s="5577"/>
      <c r="J10" s="5730"/>
      <c r="K10" s="5728" t="s">
        <v>1049</v>
      </c>
      <c r="L10" s="5729"/>
      <c r="M10" s="5729"/>
      <c r="N10" s="5730"/>
      <c r="O10" s="1754"/>
      <c r="P10" s="2382"/>
      <c r="Q10" s="393"/>
    </row>
    <row r="11" spans="1:17" ht="39">
      <c r="A11" s="798" t="s">
        <v>708</v>
      </c>
      <c r="B11" s="2361" t="s">
        <v>709</v>
      </c>
      <c r="C11" s="2369" t="s">
        <v>707</v>
      </c>
      <c r="D11" s="2369" t="s">
        <v>1544</v>
      </c>
      <c r="E11" s="2361" t="s">
        <v>710</v>
      </c>
      <c r="F11" s="2361" t="s">
        <v>332</v>
      </c>
      <c r="G11" s="800" t="s">
        <v>333</v>
      </c>
      <c r="H11" s="2361" t="s">
        <v>706</v>
      </c>
      <c r="I11" s="2361" t="s">
        <v>711</v>
      </c>
      <c r="J11" s="2361" t="s">
        <v>1515</v>
      </c>
      <c r="K11" s="2361" t="s">
        <v>1525</v>
      </c>
      <c r="L11" s="2370" t="s">
        <v>1547</v>
      </c>
      <c r="M11" s="2650" t="s">
        <v>1546</v>
      </c>
      <c r="N11" s="2383" t="s">
        <v>1548</v>
      </c>
      <c r="O11" s="2383">
        <f>YEAR($L$7)</f>
        <v>1900</v>
      </c>
      <c r="P11" s="1039">
        <f>O11-1</f>
        <v>1899</v>
      </c>
      <c r="Q11" s="393"/>
    </row>
    <row r="12" spans="1:17">
      <c r="A12" s="3883"/>
      <c r="B12" s="2384"/>
      <c r="C12" s="2362" t="s">
        <v>933</v>
      </c>
      <c r="D12" s="2362" t="s">
        <v>933</v>
      </c>
      <c r="E12" s="2362" t="s">
        <v>933</v>
      </c>
      <c r="F12" s="2362" t="s">
        <v>933</v>
      </c>
      <c r="G12" s="2362" t="s">
        <v>933</v>
      </c>
      <c r="H12" s="2362" t="s">
        <v>933</v>
      </c>
      <c r="I12" s="2362" t="s">
        <v>933</v>
      </c>
      <c r="J12" s="2362"/>
      <c r="K12" s="2362" t="s">
        <v>933</v>
      </c>
      <c r="L12" s="2362" t="s">
        <v>933</v>
      </c>
      <c r="M12" s="2362"/>
      <c r="N12" s="2362" t="s">
        <v>933</v>
      </c>
      <c r="O12" s="2362" t="s">
        <v>933</v>
      </c>
      <c r="P12" s="3843" t="s">
        <v>933</v>
      </c>
      <c r="Q12" s="393"/>
    </row>
    <row r="13" spans="1:17">
      <c r="A13" s="801" t="s">
        <v>449</v>
      </c>
      <c r="B13" s="2385"/>
      <c r="C13" s="2386"/>
      <c r="D13" s="2363"/>
      <c r="E13" s="2363"/>
      <c r="F13" s="2363"/>
      <c r="G13" s="2363"/>
      <c r="H13" s="2363"/>
      <c r="I13" s="2363"/>
      <c r="J13" s="2363"/>
      <c r="K13" s="2363"/>
      <c r="L13" s="2363"/>
      <c r="M13" s="2651"/>
      <c r="N13" s="2363"/>
      <c r="O13" s="2363"/>
      <c r="P13" s="3865"/>
      <c r="Q13" s="393"/>
    </row>
    <row r="14" spans="1:17">
      <c r="A14" s="778" t="s">
        <v>718</v>
      </c>
      <c r="B14" s="1464"/>
      <c r="C14" s="2387"/>
      <c r="D14" s="2364"/>
      <c r="E14" s="2364"/>
      <c r="F14" s="2364"/>
      <c r="G14" s="2364"/>
      <c r="H14" s="2364"/>
      <c r="I14" s="2364"/>
      <c r="J14" s="2364"/>
      <c r="K14" s="2364"/>
      <c r="L14" s="2364"/>
      <c r="M14" s="2364"/>
      <c r="N14" s="2364"/>
      <c r="O14" s="2364"/>
      <c r="P14" s="1752"/>
      <c r="Q14" s="393"/>
    </row>
    <row r="15" spans="1:17">
      <c r="A15" s="804" t="s">
        <v>1095</v>
      </c>
      <c r="B15" s="26"/>
      <c r="C15" s="3774"/>
      <c r="D15" s="3770"/>
      <c r="E15" s="3770"/>
      <c r="F15" s="3770"/>
      <c r="G15" s="3770"/>
      <c r="H15" s="3770"/>
      <c r="I15" s="3770"/>
      <c r="J15" s="816">
        <f>SUM(C15:I15)</f>
        <v>0</v>
      </c>
      <c r="K15" s="12"/>
      <c r="L15" s="12"/>
      <c r="M15" s="1989"/>
      <c r="N15" s="12"/>
      <c r="O15" s="323">
        <f t="shared" ref="O15:O23" si="0">SUM(J15:N15)</f>
        <v>0</v>
      </c>
      <c r="P15" s="32"/>
      <c r="Q15" s="393"/>
    </row>
    <row r="16" spans="1:17">
      <c r="A16" s="3413" t="s">
        <v>1096</v>
      </c>
      <c r="B16" s="3235"/>
      <c r="C16" s="1805"/>
      <c r="D16" s="1806"/>
      <c r="E16" s="1806"/>
      <c r="F16" s="1806"/>
      <c r="G16" s="1806"/>
      <c r="H16" s="1805"/>
      <c r="I16" s="1806"/>
      <c r="J16" s="3414">
        <f t="shared" ref="J16" si="1">SUM(C16:I16)</f>
        <v>0</v>
      </c>
      <c r="K16" s="1806"/>
      <c r="L16" s="1806"/>
      <c r="M16" s="1806"/>
      <c r="N16" s="1806"/>
      <c r="O16" s="1991">
        <f t="shared" si="0"/>
        <v>0</v>
      </c>
      <c r="P16" s="2404"/>
      <c r="Q16" s="393"/>
    </row>
    <row r="17" spans="1:17">
      <c r="A17" s="3884" t="s">
        <v>1713</v>
      </c>
      <c r="B17" s="3415"/>
      <c r="C17" s="5150">
        <f>SUM(C15:C16)</f>
        <v>0</v>
      </c>
      <c r="D17" s="5150">
        <f t="shared" ref="D17:P17" si="2">SUM(D15:D16)</f>
        <v>0</v>
      </c>
      <c r="E17" s="5150">
        <f t="shared" si="2"/>
        <v>0</v>
      </c>
      <c r="F17" s="5150">
        <f t="shared" si="2"/>
        <v>0</v>
      </c>
      <c r="G17" s="5150">
        <f t="shared" si="2"/>
        <v>0</v>
      </c>
      <c r="H17" s="5150">
        <f t="shared" si="2"/>
        <v>0</v>
      </c>
      <c r="I17" s="5150">
        <f t="shared" si="2"/>
        <v>0</v>
      </c>
      <c r="J17" s="5150">
        <f t="shared" si="2"/>
        <v>0</v>
      </c>
      <c r="K17" s="5150">
        <f t="shared" si="2"/>
        <v>0</v>
      </c>
      <c r="L17" s="5150">
        <f t="shared" si="2"/>
        <v>0</v>
      </c>
      <c r="M17" s="5150">
        <f t="shared" si="2"/>
        <v>0</v>
      </c>
      <c r="N17" s="5150">
        <f t="shared" si="2"/>
        <v>0</v>
      </c>
      <c r="O17" s="5150">
        <f t="shared" si="2"/>
        <v>0</v>
      </c>
      <c r="P17" s="3846">
        <f t="shared" si="2"/>
        <v>0</v>
      </c>
      <c r="Q17" s="393"/>
    </row>
    <row r="18" spans="1:17">
      <c r="A18" s="3885" t="s">
        <v>1723</v>
      </c>
      <c r="B18" s="26"/>
      <c r="C18" s="3240"/>
      <c r="D18" s="3417"/>
      <c r="E18" s="3417"/>
      <c r="F18" s="3417"/>
      <c r="G18" s="3417"/>
      <c r="H18" s="3417"/>
      <c r="I18" s="3417"/>
      <c r="J18" s="3418">
        <f>SUM(C18:I18)</f>
        <v>0</v>
      </c>
      <c r="K18" s="3417"/>
      <c r="L18" s="3417"/>
      <c r="M18" s="3417"/>
      <c r="N18" s="3417"/>
      <c r="O18" s="3419">
        <f>SUM(J18:N18)</f>
        <v>0</v>
      </c>
      <c r="P18" s="3241"/>
      <c r="Q18" s="393"/>
    </row>
    <row r="19" spans="1:17">
      <c r="A19" s="3884" t="s">
        <v>1709</v>
      </c>
      <c r="B19" s="3415"/>
      <c r="C19" s="5150">
        <f>SUM(C17:C18)</f>
        <v>0</v>
      </c>
      <c r="D19" s="5150">
        <f t="shared" ref="D19:P19" si="3">SUM(D17:D18)</f>
        <v>0</v>
      </c>
      <c r="E19" s="5150">
        <f t="shared" si="3"/>
        <v>0</v>
      </c>
      <c r="F19" s="5150">
        <f t="shared" si="3"/>
        <v>0</v>
      </c>
      <c r="G19" s="5150">
        <f t="shared" si="3"/>
        <v>0</v>
      </c>
      <c r="H19" s="5150">
        <f t="shared" si="3"/>
        <v>0</v>
      </c>
      <c r="I19" s="5150">
        <f t="shared" si="3"/>
        <v>0</v>
      </c>
      <c r="J19" s="5150">
        <f t="shared" si="3"/>
        <v>0</v>
      </c>
      <c r="K19" s="5150">
        <f t="shared" si="3"/>
        <v>0</v>
      </c>
      <c r="L19" s="5150">
        <f t="shared" si="3"/>
        <v>0</v>
      </c>
      <c r="M19" s="5150">
        <f t="shared" si="3"/>
        <v>0</v>
      </c>
      <c r="N19" s="5150">
        <f t="shared" si="3"/>
        <v>0</v>
      </c>
      <c r="O19" s="5150">
        <f t="shared" si="3"/>
        <v>0</v>
      </c>
      <c r="P19" s="3846">
        <f t="shared" si="3"/>
        <v>0</v>
      </c>
      <c r="Q19" s="393"/>
    </row>
    <row r="20" spans="1:17">
      <c r="A20" s="802" t="s">
        <v>1714</v>
      </c>
      <c r="B20" s="26"/>
      <c r="C20" s="3420"/>
      <c r="D20" s="3421"/>
      <c r="E20" s="3421"/>
      <c r="F20" s="3421"/>
      <c r="G20" s="3421"/>
      <c r="H20" s="3420"/>
      <c r="I20" s="3421"/>
      <c r="J20" s="3401"/>
      <c r="K20" s="3421"/>
      <c r="L20" s="3421"/>
      <c r="M20" s="3421"/>
      <c r="N20" s="3421"/>
      <c r="O20" s="3401"/>
      <c r="P20" s="3422"/>
      <c r="Q20" s="393"/>
    </row>
    <row r="21" spans="1:17">
      <c r="A21" s="805" t="s">
        <v>1726</v>
      </c>
      <c r="B21" s="26"/>
      <c r="C21" s="3896"/>
      <c r="D21" s="3897"/>
      <c r="E21" s="3897"/>
      <c r="F21" s="3897"/>
      <c r="G21" s="3897"/>
      <c r="H21" s="3897"/>
      <c r="I21" s="3897"/>
      <c r="J21" s="816">
        <f>SUM(C21:I21)</f>
        <v>0</v>
      </c>
      <c r="K21" s="12"/>
      <c r="L21" s="12"/>
      <c r="M21" s="1989"/>
      <c r="N21" s="12"/>
      <c r="O21" s="323">
        <f t="shared" si="0"/>
        <v>0</v>
      </c>
      <c r="P21" s="32"/>
      <c r="Q21" s="393"/>
    </row>
    <row r="22" spans="1:17">
      <c r="A22" s="804" t="s">
        <v>1803</v>
      </c>
      <c r="B22" s="26"/>
      <c r="C22" s="3898"/>
      <c r="D22" s="3853"/>
      <c r="E22" s="3853"/>
      <c r="F22" s="3853"/>
      <c r="G22" s="3853"/>
      <c r="H22" s="3853"/>
      <c r="I22" s="3853"/>
      <c r="J22" s="2633">
        <f t="shared" ref="J22:J23" si="4">SUM(C22:I22)</f>
        <v>0</v>
      </c>
      <c r="K22" s="3856"/>
      <c r="L22" s="3856"/>
      <c r="M22" s="3856"/>
      <c r="N22" s="3856"/>
      <c r="O22" s="2634">
        <f t="shared" si="0"/>
        <v>0</v>
      </c>
      <c r="P22" s="249"/>
      <c r="Q22" s="393"/>
    </row>
    <row r="23" spans="1:17">
      <c r="A23" s="3886" t="s">
        <v>1806</v>
      </c>
      <c r="B23" s="3235"/>
      <c r="C23" s="3827"/>
      <c r="D23" s="3828"/>
      <c r="E23" s="3828"/>
      <c r="F23" s="3828"/>
      <c r="G23" s="3828"/>
      <c r="H23" s="3828"/>
      <c r="I23" s="3828"/>
      <c r="J23" s="816">
        <f t="shared" si="4"/>
        <v>0</v>
      </c>
      <c r="K23" s="3830"/>
      <c r="L23" s="3830"/>
      <c r="M23" s="3830"/>
      <c r="N23" s="3830"/>
      <c r="O23" s="323">
        <f t="shared" si="0"/>
        <v>0</v>
      </c>
      <c r="P23" s="2404"/>
      <c r="Q23" s="393"/>
    </row>
    <row r="24" spans="1:17">
      <c r="A24" s="3833" t="s">
        <v>1805</v>
      </c>
      <c r="B24" s="3832"/>
      <c r="C24" s="5151">
        <f>SUM(C21:C23)</f>
        <v>0</v>
      </c>
      <c r="D24" s="5151">
        <f t="shared" ref="D24:P24" si="5">SUM(D21:D23)</f>
        <v>0</v>
      </c>
      <c r="E24" s="5151">
        <f t="shared" si="5"/>
        <v>0</v>
      </c>
      <c r="F24" s="5151">
        <f t="shared" si="5"/>
        <v>0</v>
      </c>
      <c r="G24" s="5151">
        <f t="shared" si="5"/>
        <v>0</v>
      </c>
      <c r="H24" s="5151">
        <f>SUM(H21:H23)</f>
        <v>0</v>
      </c>
      <c r="I24" s="5151">
        <f t="shared" si="5"/>
        <v>0</v>
      </c>
      <c r="J24" s="5151">
        <f t="shared" si="5"/>
        <v>0</v>
      </c>
      <c r="K24" s="5151">
        <f t="shared" si="5"/>
        <v>0</v>
      </c>
      <c r="L24" s="5151">
        <f t="shared" si="5"/>
        <v>0</v>
      </c>
      <c r="M24" s="5151">
        <f t="shared" si="5"/>
        <v>0</v>
      </c>
      <c r="N24" s="5151">
        <f t="shared" si="5"/>
        <v>0</v>
      </c>
      <c r="O24" s="5151">
        <f t="shared" si="5"/>
        <v>0</v>
      </c>
      <c r="P24" s="3815">
        <f t="shared" si="5"/>
        <v>0</v>
      </c>
      <c r="Q24" s="393"/>
    </row>
    <row r="25" spans="1:17">
      <c r="A25" s="805" t="s">
        <v>1807</v>
      </c>
      <c r="B25" s="20"/>
      <c r="C25" s="13"/>
      <c r="D25" s="12"/>
      <c r="E25" s="12"/>
      <c r="F25" s="12"/>
      <c r="G25" s="12"/>
      <c r="H25" s="12"/>
      <c r="I25" s="12"/>
      <c r="J25" s="816">
        <f>SUM(C25:I25)</f>
        <v>0</v>
      </c>
      <c r="K25" s="12"/>
      <c r="L25" s="12"/>
      <c r="M25" s="1989"/>
      <c r="N25" s="12"/>
      <c r="O25" s="323">
        <f>SUM(J25:N25)</f>
        <v>0</v>
      </c>
      <c r="P25" s="32"/>
      <c r="Q25" s="393"/>
    </row>
    <row r="26" spans="1:17">
      <c r="A26" s="805" t="s">
        <v>1812</v>
      </c>
      <c r="B26" s="3826"/>
      <c r="C26" s="246"/>
      <c r="D26" s="247"/>
      <c r="E26" s="247"/>
      <c r="F26" s="247"/>
      <c r="G26" s="247"/>
      <c r="H26" s="247"/>
      <c r="I26" s="247"/>
      <c r="J26" s="2633">
        <f>SUM(C26:I26)</f>
        <v>0</v>
      </c>
      <c r="K26" s="247"/>
      <c r="L26" s="247"/>
      <c r="M26" s="3030"/>
      <c r="N26" s="247"/>
      <c r="O26" s="2634">
        <f>SUM(J26:N26)</f>
        <v>0</v>
      </c>
      <c r="P26" s="249"/>
      <c r="Q26" s="393"/>
    </row>
    <row r="27" spans="1:17">
      <c r="A27" s="3886" t="s">
        <v>1813</v>
      </c>
      <c r="B27" s="3235"/>
      <c r="C27" s="3236"/>
      <c r="D27" s="3236"/>
      <c r="E27" s="3236"/>
      <c r="F27" s="3236"/>
      <c r="G27" s="3236"/>
      <c r="H27" s="3236"/>
      <c r="I27" s="3236"/>
      <c r="J27" s="3829">
        <f>SUM(C27:I27)</f>
        <v>0</v>
      </c>
      <c r="K27" s="3236"/>
      <c r="L27" s="3236"/>
      <c r="M27" s="3236"/>
      <c r="N27" s="3236"/>
      <c r="O27" s="3831">
        <f>SUM(J27:N27)</f>
        <v>0</v>
      </c>
      <c r="P27" s="3455"/>
      <c r="Q27" s="393"/>
    </row>
    <row r="28" spans="1:17">
      <c r="A28" s="3833" t="s">
        <v>1808</v>
      </c>
      <c r="B28" s="3832"/>
      <c r="C28" s="5151">
        <f>SUM(C25:C27)</f>
        <v>0</v>
      </c>
      <c r="D28" s="5151">
        <f t="shared" ref="D28:P28" si="6">SUM(D25:D27)</f>
        <v>0</v>
      </c>
      <c r="E28" s="5151">
        <f t="shared" si="6"/>
        <v>0</v>
      </c>
      <c r="F28" s="5151">
        <f t="shared" si="6"/>
        <v>0</v>
      </c>
      <c r="G28" s="5151">
        <f t="shared" si="6"/>
        <v>0</v>
      </c>
      <c r="H28" s="5151">
        <f>SUM(H25:H27)</f>
        <v>0</v>
      </c>
      <c r="I28" s="5151">
        <f t="shared" si="6"/>
        <v>0</v>
      </c>
      <c r="J28" s="5151">
        <f t="shared" si="6"/>
        <v>0</v>
      </c>
      <c r="K28" s="5151">
        <f t="shared" si="6"/>
        <v>0</v>
      </c>
      <c r="L28" s="5151">
        <f t="shared" si="6"/>
        <v>0</v>
      </c>
      <c r="M28" s="5151">
        <f t="shared" si="6"/>
        <v>0</v>
      </c>
      <c r="N28" s="5151">
        <f t="shared" si="6"/>
        <v>0</v>
      </c>
      <c r="O28" s="5151">
        <f t="shared" si="6"/>
        <v>0</v>
      </c>
      <c r="P28" s="3815">
        <f t="shared" si="6"/>
        <v>0</v>
      </c>
      <c r="Q28" s="393"/>
    </row>
    <row r="29" spans="1:17">
      <c r="A29" s="3884" t="s">
        <v>1715</v>
      </c>
      <c r="B29" s="2391"/>
      <c r="C29" s="3834">
        <f>C24-C28</f>
        <v>0</v>
      </c>
      <c r="D29" s="3834">
        <f t="shared" ref="D29:P29" si="7">D24-D28</f>
        <v>0</v>
      </c>
      <c r="E29" s="3834">
        <f t="shared" si="7"/>
        <v>0</v>
      </c>
      <c r="F29" s="3834">
        <f t="shared" si="7"/>
        <v>0</v>
      </c>
      <c r="G29" s="3834">
        <f t="shared" si="7"/>
        <v>0</v>
      </c>
      <c r="H29" s="3834">
        <f t="shared" si="7"/>
        <v>0</v>
      </c>
      <c r="I29" s="3834">
        <f t="shared" si="7"/>
        <v>0</v>
      </c>
      <c r="J29" s="3834">
        <f t="shared" si="7"/>
        <v>0</v>
      </c>
      <c r="K29" s="3834">
        <f t="shared" si="7"/>
        <v>0</v>
      </c>
      <c r="L29" s="3834">
        <f t="shared" si="7"/>
        <v>0</v>
      </c>
      <c r="M29" s="3834">
        <f t="shared" si="7"/>
        <v>0</v>
      </c>
      <c r="N29" s="3834">
        <f t="shared" si="7"/>
        <v>0</v>
      </c>
      <c r="O29" s="3834">
        <f t="shared" si="7"/>
        <v>0</v>
      </c>
      <c r="P29" s="3846">
        <f t="shared" si="7"/>
        <v>0</v>
      </c>
      <c r="Q29" s="393"/>
    </row>
    <row r="30" spans="1:17">
      <c r="A30" s="3887"/>
      <c r="B30" s="26"/>
      <c r="C30" s="808"/>
      <c r="D30" s="645"/>
      <c r="E30" s="645"/>
      <c r="F30" s="645"/>
      <c r="G30" s="645"/>
      <c r="H30" s="645"/>
      <c r="I30" s="645"/>
      <c r="J30" s="645"/>
      <c r="K30" s="645"/>
      <c r="L30" s="645"/>
      <c r="M30" s="2652"/>
      <c r="N30" s="2396"/>
      <c r="O30" s="2396"/>
      <c r="P30" s="646"/>
      <c r="Q30" s="393"/>
    </row>
    <row r="31" spans="1:17">
      <c r="A31" s="849" t="s">
        <v>1698</v>
      </c>
      <c r="B31" s="20"/>
      <c r="C31" s="30">
        <f t="shared" ref="C31:P31" si="8">C19+C29</f>
        <v>0</v>
      </c>
      <c r="D31" s="30">
        <f t="shared" si="8"/>
        <v>0</v>
      </c>
      <c r="E31" s="30">
        <f t="shared" si="8"/>
        <v>0</v>
      </c>
      <c r="F31" s="30">
        <f t="shared" si="8"/>
        <v>0</v>
      </c>
      <c r="G31" s="30">
        <f t="shared" si="8"/>
        <v>0</v>
      </c>
      <c r="H31" s="30">
        <f t="shared" si="8"/>
        <v>0</v>
      </c>
      <c r="I31" s="30">
        <f t="shared" si="8"/>
        <v>0</v>
      </c>
      <c r="J31" s="30">
        <f t="shared" si="8"/>
        <v>0</v>
      </c>
      <c r="K31" s="30">
        <f t="shared" si="8"/>
        <v>0</v>
      </c>
      <c r="L31" s="30">
        <f t="shared" si="8"/>
        <v>0</v>
      </c>
      <c r="M31" s="30">
        <f t="shared" si="8"/>
        <v>0</v>
      </c>
      <c r="N31" s="30">
        <f t="shared" si="8"/>
        <v>0</v>
      </c>
      <c r="O31" s="30">
        <f t="shared" si="8"/>
        <v>0</v>
      </c>
      <c r="P31" s="248">
        <f t="shared" si="8"/>
        <v>0</v>
      </c>
      <c r="Q31" s="393"/>
    </row>
    <row r="32" spans="1:17">
      <c r="A32" s="3888" t="s">
        <v>1980</v>
      </c>
      <c r="B32" s="2397"/>
      <c r="C32" s="2398"/>
      <c r="D32" s="2398"/>
      <c r="E32" s="2398"/>
      <c r="F32" s="2398"/>
      <c r="G32" s="2398"/>
      <c r="H32" s="2398"/>
      <c r="I32" s="2398"/>
      <c r="J32" s="816">
        <f>SUM(C32:I32)</f>
        <v>0</v>
      </c>
      <c r="K32" s="2398"/>
      <c r="L32" s="2398"/>
      <c r="M32" s="2653"/>
      <c r="N32" s="2398"/>
      <c r="O32" s="1991">
        <f>SUM(J32:N32)</f>
        <v>0</v>
      </c>
      <c r="P32" s="2399"/>
      <c r="Q32" s="393"/>
    </row>
    <row r="33" spans="1:17">
      <c r="A33" s="3889" t="s">
        <v>451</v>
      </c>
      <c r="B33" s="2400"/>
      <c r="C33" s="2365">
        <f>SUM(C31:C32)</f>
        <v>0</v>
      </c>
      <c r="D33" s="2365">
        <f t="shared" ref="D33:P33" si="9">SUM(D31:D32)</f>
        <v>0</v>
      </c>
      <c r="E33" s="2365">
        <f t="shared" si="9"/>
        <v>0</v>
      </c>
      <c r="F33" s="2365">
        <f t="shared" si="9"/>
        <v>0</v>
      </c>
      <c r="G33" s="2365">
        <f t="shared" si="9"/>
        <v>0</v>
      </c>
      <c r="H33" s="2365">
        <f t="shared" si="9"/>
        <v>0</v>
      </c>
      <c r="I33" s="2365">
        <f>SUM(I31:I32)</f>
        <v>0</v>
      </c>
      <c r="J33" s="2365">
        <f>SUM(J31:J32)</f>
        <v>0</v>
      </c>
      <c r="K33" s="2365">
        <f t="shared" si="9"/>
        <v>0</v>
      </c>
      <c r="L33" s="2365">
        <f t="shared" si="9"/>
        <v>0</v>
      </c>
      <c r="M33" s="2365">
        <f t="shared" si="9"/>
        <v>0</v>
      </c>
      <c r="N33" s="2365">
        <f t="shared" si="9"/>
        <v>0</v>
      </c>
      <c r="O33" s="2365">
        <f t="shared" si="9"/>
        <v>0</v>
      </c>
      <c r="P33" s="3813">
        <f t="shared" si="9"/>
        <v>0</v>
      </c>
      <c r="Q33" s="393"/>
    </row>
    <row r="34" spans="1:17">
      <c r="A34" s="850" t="s">
        <v>1053</v>
      </c>
      <c r="B34" s="20"/>
      <c r="C34" s="810"/>
      <c r="D34" s="811"/>
      <c r="E34" s="811"/>
      <c r="F34" s="811"/>
      <c r="G34" s="811"/>
      <c r="H34" s="811"/>
      <c r="I34" s="811"/>
      <c r="J34" s="811"/>
      <c r="K34" s="811"/>
      <c r="L34" s="811"/>
      <c r="M34" s="2652"/>
      <c r="N34" s="2396"/>
      <c r="O34" s="2396"/>
      <c r="P34" s="646"/>
      <c r="Q34" s="393"/>
    </row>
    <row r="35" spans="1:17">
      <c r="A35" s="851" t="s">
        <v>1067</v>
      </c>
      <c r="B35" s="20"/>
      <c r="C35" s="815">
        <f>+'50.21'!C29</f>
        <v>0</v>
      </c>
      <c r="D35" s="816">
        <f>+'50.22'!C29</f>
        <v>0</v>
      </c>
      <c r="E35" s="816">
        <f>+'50.23'!C29</f>
        <v>0</v>
      </c>
      <c r="F35" s="816">
        <f>+'50.24'!C29</f>
        <v>0</v>
      </c>
      <c r="G35" s="816">
        <f>+'50.25'!C29</f>
        <v>0</v>
      </c>
      <c r="H35" s="816">
        <f>+'50.26'!C29</f>
        <v>0</v>
      </c>
      <c r="I35" s="816">
        <f>+'50.27'!C29</f>
        <v>0</v>
      </c>
      <c r="J35" s="816">
        <f>SUM(C35:I35)</f>
        <v>0</v>
      </c>
      <c r="K35" s="12"/>
      <c r="L35" s="12"/>
      <c r="M35" s="1806"/>
      <c r="N35" s="1806"/>
      <c r="O35" s="1991">
        <f>SUM(J35:N35)</f>
        <v>0</v>
      </c>
      <c r="P35" s="32"/>
      <c r="Q35" s="393"/>
    </row>
    <row r="36" spans="1:17">
      <c r="A36" s="851" t="s">
        <v>1729</v>
      </c>
      <c r="B36" s="20"/>
      <c r="C36" s="246"/>
      <c r="D36" s="247"/>
      <c r="E36" s="247"/>
      <c r="F36" s="247"/>
      <c r="G36" s="247"/>
      <c r="H36" s="247"/>
      <c r="I36" s="247"/>
      <c r="J36" s="2633">
        <f>SUM(C36:I36)</f>
        <v>0</v>
      </c>
      <c r="K36" s="2982"/>
      <c r="L36" s="2982"/>
      <c r="M36" s="2983"/>
      <c r="N36" s="2983"/>
      <c r="O36" s="2407">
        <f>SUM(J36:N36)</f>
        <v>0</v>
      </c>
      <c r="P36" s="249"/>
      <c r="Q36" s="393"/>
    </row>
    <row r="37" spans="1:17">
      <c r="A37" s="3890" t="s">
        <v>1728</v>
      </c>
      <c r="B37" s="2394"/>
      <c r="C37" s="3237">
        <f>+'50.21'!F29+'50.21'!G29</f>
        <v>0</v>
      </c>
      <c r="D37" s="3238">
        <f>+'50.22'!F29+'50.22'!G29</f>
        <v>0</v>
      </c>
      <c r="E37" s="3238">
        <f>+'50.23'!F29+'50.23'!G29</f>
        <v>0</v>
      </c>
      <c r="F37" s="3238">
        <f>+'50.24'!F29+'50.24'!G29</f>
        <v>0</v>
      </c>
      <c r="G37" s="3238">
        <f>+'50.25'!F29+'50.25'!G29</f>
        <v>0</v>
      </c>
      <c r="H37" s="3238">
        <f>+'50.26'!F29+'50.26'!G29</f>
        <v>0</v>
      </c>
      <c r="I37" s="3238">
        <f>+'50.27'!F29+'50.27'!G29</f>
        <v>0</v>
      </c>
      <c r="J37" s="3238">
        <f>SUM(C37:I37)</f>
        <v>0</v>
      </c>
      <c r="K37" s="1989"/>
      <c r="L37" s="1989"/>
      <c r="M37" s="1989"/>
      <c r="N37" s="1989"/>
      <c r="O37" s="1986">
        <f>SUM(J37:N37)</f>
        <v>0</v>
      </c>
      <c r="P37" s="32"/>
      <c r="Q37" s="393"/>
    </row>
    <row r="38" spans="1:17">
      <c r="A38" s="3413" t="s">
        <v>1820</v>
      </c>
      <c r="B38" s="3235"/>
      <c r="C38" s="3240"/>
      <c r="D38" s="3240"/>
      <c r="E38" s="3240"/>
      <c r="F38" s="3240"/>
      <c r="G38" s="3240"/>
      <c r="H38" s="3240"/>
      <c r="I38" s="3240"/>
      <c r="J38" s="2633">
        <f>SUM(C38:I38)</f>
        <v>0</v>
      </c>
      <c r="K38" s="3240"/>
      <c r="L38" s="3240"/>
      <c r="M38" s="3240"/>
      <c r="N38" s="3240"/>
      <c r="O38" s="2407">
        <f>SUM(J38:N38)</f>
        <v>0</v>
      </c>
      <c r="P38" s="3242"/>
      <c r="Q38" s="393"/>
    </row>
    <row r="39" spans="1:17">
      <c r="A39" s="3413" t="s">
        <v>1796</v>
      </c>
      <c r="B39" s="3235"/>
      <c r="C39" s="1805"/>
      <c r="D39" s="1805"/>
      <c r="E39" s="1805"/>
      <c r="F39" s="1805"/>
      <c r="G39" s="1805"/>
      <c r="H39" s="1805"/>
      <c r="I39" s="1805"/>
      <c r="J39" s="3414">
        <f t="shared" ref="J39" si="10">SUM(C39:I39)</f>
        <v>0</v>
      </c>
      <c r="K39" s="1805"/>
      <c r="L39" s="1805"/>
      <c r="M39" s="1805"/>
      <c r="N39" s="1805"/>
      <c r="O39" s="1991">
        <f t="shared" ref="O39" si="11">SUM(J39:N39)</f>
        <v>0</v>
      </c>
      <c r="P39" s="3457"/>
      <c r="Q39" s="393"/>
    </row>
    <row r="40" spans="1:17">
      <c r="A40" s="3891" t="s">
        <v>714</v>
      </c>
      <c r="B40" s="2395"/>
      <c r="C40" s="2392">
        <f>SUM(C35:C39)</f>
        <v>0</v>
      </c>
      <c r="D40" s="2392">
        <f t="shared" ref="D40:P40" si="12">SUM(D35:D39)</f>
        <v>0</v>
      </c>
      <c r="E40" s="2392">
        <f t="shared" si="12"/>
        <v>0</v>
      </c>
      <c r="F40" s="2392">
        <f t="shared" si="12"/>
        <v>0</v>
      </c>
      <c r="G40" s="2392">
        <f t="shared" si="12"/>
        <v>0</v>
      </c>
      <c r="H40" s="2392">
        <f t="shared" si="12"/>
        <v>0</v>
      </c>
      <c r="I40" s="2392">
        <f t="shared" si="12"/>
        <v>0</v>
      </c>
      <c r="J40" s="2392">
        <f t="shared" si="12"/>
        <v>0</v>
      </c>
      <c r="K40" s="2392">
        <f t="shared" si="12"/>
        <v>0</v>
      </c>
      <c r="L40" s="2392">
        <f t="shared" si="12"/>
        <v>0</v>
      </c>
      <c r="M40" s="2392">
        <f t="shared" si="12"/>
        <v>0</v>
      </c>
      <c r="N40" s="2392">
        <f t="shared" si="12"/>
        <v>0</v>
      </c>
      <c r="O40" s="2392">
        <f t="shared" si="12"/>
        <v>0</v>
      </c>
      <c r="P40" s="3848">
        <f t="shared" si="12"/>
        <v>0</v>
      </c>
      <c r="Q40" s="393"/>
    </row>
    <row r="41" spans="1:17">
      <c r="A41" s="854" t="s">
        <v>453</v>
      </c>
      <c r="B41" s="20"/>
      <c r="C41" s="810"/>
      <c r="D41" s="811"/>
      <c r="E41" s="811"/>
      <c r="F41" s="811"/>
      <c r="G41" s="811"/>
      <c r="H41" s="811"/>
      <c r="I41" s="811"/>
      <c r="J41" s="811"/>
      <c r="K41" s="811"/>
      <c r="L41" s="811"/>
      <c r="M41" s="645"/>
      <c r="N41" s="812"/>
      <c r="O41" s="812"/>
      <c r="P41" s="818"/>
      <c r="Q41" s="393"/>
    </row>
    <row r="42" spans="1:17">
      <c r="A42" s="850" t="s">
        <v>1731</v>
      </c>
      <c r="B42" s="20"/>
      <c r="C42" s="326"/>
      <c r="D42" s="320"/>
      <c r="E42" s="320"/>
      <c r="F42" s="320"/>
      <c r="G42" s="320"/>
      <c r="H42" s="320"/>
      <c r="I42" s="320"/>
      <c r="J42" s="816">
        <f>SUM(C42:I42)</f>
        <v>0</v>
      </c>
      <c r="K42" s="320" t="s">
        <v>112</v>
      </c>
      <c r="L42" s="320"/>
      <c r="M42" s="2654"/>
      <c r="N42" s="1818"/>
      <c r="O42" s="1991">
        <f>SUM(J42:N42)</f>
        <v>0</v>
      </c>
      <c r="P42" s="25"/>
      <c r="Q42" s="393"/>
    </row>
    <row r="43" spans="1:17">
      <c r="A43" s="805" t="s">
        <v>1732</v>
      </c>
      <c r="B43" s="20"/>
      <c r="C43" s="246"/>
      <c r="D43" s="247"/>
      <c r="E43" s="247"/>
      <c r="F43" s="247"/>
      <c r="G43" s="247"/>
      <c r="H43" s="247"/>
      <c r="I43" s="247"/>
      <c r="J43" s="2633">
        <f>SUM(C43:I43)</f>
        <v>0</v>
      </c>
      <c r="K43" s="247"/>
      <c r="L43" s="247"/>
      <c r="M43" s="2402"/>
      <c r="N43" s="2402"/>
      <c r="O43" s="2407">
        <f>SUM(J43:N43)</f>
        <v>0</v>
      </c>
      <c r="P43" s="249"/>
      <c r="Q43" s="393"/>
    </row>
    <row r="44" spans="1:17">
      <c r="A44" s="805" t="s">
        <v>1733</v>
      </c>
      <c r="B44" s="20"/>
      <c r="C44" s="1805"/>
      <c r="D44" s="1805"/>
      <c r="E44" s="1805"/>
      <c r="F44" s="1805"/>
      <c r="G44" s="1805"/>
      <c r="H44" s="1805"/>
      <c r="I44" s="1805"/>
      <c r="J44" s="816">
        <f>SUM(C44:I44)</f>
        <v>0</v>
      </c>
      <c r="K44" s="2402"/>
      <c r="L44" s="1806"/>
      <c r="M44" s="2402"/>
      <c r="N44" s="2402"/>
      <c r="O44" s="1991">
        <f>SUM(J44:N44)</f>
        <v>0</v>
      </c>
      <c r="P44" s="2404"/>
      <c r="Q44" s="393"/>
    </row>
    <row r="45" spans="1:17">
      <c r="A45" s="3413" t="s">
        <v>1844</v>
      </c>
      <c r="B45" s="3239"/>
      <c r="C45" s="2403"/>
      <c r="D45" s="247"/>
      <c r="E45" s="247"/>
      <c r="F45" s="247"/>
      <c r="G45" s="247"/>
      <c r="H45" s="247"/>
      <c r="I45" s="247"/>
      <c r="J45" s="2633">
        <f t="shared" ref="J45:J46" si="13">SUM(C45:I45)</f>
        <v>0</v>
      </c>
      <c r="K45" s="3240"/>
      <c r="L45" s="3240"/>
      <c r="M45" s="3240"/>
      <c r="N45" s="3240"/>
      <c r="O45" s="2407">
        <f t="shared" ref="O45:O46" si="14">SUM(J45:N45)</f>
        <v>0</v>
      </c>
      <c r="P45" s="3241"/>
      <c r="Q45" s="790"/>
    </row>
    <row r="46" spans="1:17">
      <c r="A46" s="804" t="s">
        <v>1843</v>
      </c>
      <c r="B46" s="3239"/>
      <c r="C46" s="1805"/>
      <c r="D46" s="1805"/>
      <c r="E46" s="1805"/>
      <c r="F46" s="1805"/>
      <c r="G46" s="1805"/>
      <c r="H46" s="1805"/>
      <c r="I46" s="1805"/>
      <c r="J46" s="816">
        <f t="shared" si="13"/>
        <v>0</v>
      </c>
      <c r="K46" s="2403"/>
      <c r="L46" s="1805"/>
      <c r="M46" s="2403"/>
      <c r="N46" s="2403"/>
      <c r="O46" s="1991">
        <f t="shared" si="14"/>
        <v>0</v>
      </c>
      <c r="P46" s="2404"/>
      <c r="Q46" s="790"/>
    </row>
    <row r="47" spans="1:17">
      <c r="A47" s="3886" t="s">
        <v>1734</v>
      </c>
      <c r="B47" s="3235"/>
      <c r="C47" s="2018"/>
      <c r="D47" s="2018"/>
      <c r="E47" s="2018"/>
      <c r="F47" s="2018"/>
      <c r="G47" s="2018"/>
      <c r="H47" s="2018"/>
      <c r="I47" s="2018"/>
      <c r="J47" s="3414">
        <f>SUM(C47:I47)</f>
        <v>0</v>
      </c>
      <c r="K47" s="2018"/>
      <c r="L47" s="2018"/>
      <c r="M47" s="2018"/>
      <c r="N47" s="2018"/>
      <c r="O47" s="1991">
        <f>SUM(J47:N47)</f>
        <v>0</v>
      </c>
      <c r="P47" s="3674"/>
      <c r="Q47" s="790"/>
    </row>
    <row r="48" spans="1:17">
      <c r="A48" s="3889" t="s">
        <v>1052</v>
      </c>
      <c r="B48" s="3470"/>
      <c r="C48" s="2392">
        <f>SUM(C42:C47)</f>
        <v>0</v>
      </c>
      <c r="D48" s="2392">
        <f t="shared" ref="D48:P48" si="15">SUM(D42:D47)</f>
        <v>0</v>
      </c>
      <c r="E48" s="2392">
        <f t="shared" si="15"/>
        <v>0</v>
      </c>
      <c r="F48" s="2392">
        <f t="shared" si="15"/>
        <v>0</v>
      </c>
      <c r="G48" s="2392">
        <f t="shared" si="15"/>
        <v>0</v>
      </c>
      <c r="H48" s="2392">
        <f t="shared" si="15"/>
        <v>0</v>
      </c>
      <c r="I48" s="2392">
        <f t="shared" si="15"/>
        <v>0</v>
      </c>
      <c r="J48" s="2392">
        <f t="shared" si="15"/>
        <v>0</v>
      </c>
      <c r="K48" s="2392">
        <f t="shared" si="15"/>
        <v>0</v>
      </c>
      <c r="L48" s="2392">
        <f t="shared" si="15"/>
        <v>0</v>
      </c>
      <c r="M48" s="2392">
        <f t="shared" si="15"/>
        <v>0</v>
      </c>
      <c r="N48" s="2392">
        <f t="shared" si="15"/>
        <v>0</v>
      </c>
      <c r="O48" s="2392">
        <f t="shared" si="15"/>
        <v>0</v>
      </c>
      <c r="P48" s="3848">
        <f t="shared" si="15"/>
        <v>0</v>
      </c>
      <c r="Q48" s="393"/>
    </row>
    <row r="49" spans="1:17">
      <c r="A49" s="854" t="s">
        <v>455</v>
      </c>
      <c r="B49" s="250"/>
      <c r="C49" s="1805"/>
      <c r="D49" s="1806"/>
      <c r="E49" s="1806"/>
      <c r="F49" s="1806"/>
      <c r="G49" s="1806"/>
      <c r="H49" s="1806"/>
      <c r="I49" s="1806"/>
      <c r="J49" s="816">
        <f>SUM(C49:I49)</f>
        <v>0</v>
      </c>
      <c r="K49" s="1806">
        <v>0</v>
      </c>
      <c r="L49" s="1806"/>
      <c r="M49" s="1806"/>
      <c r="N49" s="1806"/>
      <c r="O49" s="1991">
        <f>SUM(J49:N49)</f>
        <v>0</v>
      </c>
      <c r="P49" s="2404"/>
      <c r="Q49" s="393"/>
    </row>
    <row r="50" spans="1:17">
      <c r="A50" s="785" t="s">
        <v>456</v>
      </c>
      <c r="B50" s="19"/>
      <c r="C50" s="2016">
        <f>C40-C48-C49</f>
        <v>0</v>
      </c>
      <c r="D50" s="2016">
        <f t="shared" ref="D50:P50" si="16">D40-D48-D49</f>
        <v>0</v>
      </c>
      <c r="E50" s="2016">
        <f t="shared" si="16"/>
        <v>0</v>
      </c>
      <c r="F50" s="2016">
        <f t="shared" si="16"/>
        <v>0</v>
      </c>
      <c r="G50" s="2016">
        <f t="shared" si="16"/>
        <v>0</v>
      </c>
      <c r="H50" s="2016">
        <f t="shared" si="16"/>
        <v>0</v>
      </c>
      <c r="I50" s="2016">
        <f t="shared" si="16"/>
        <v>0</v>
      </c>
      <c r="J50" s="2016">
        <f>J40-J48-J49</f>
        <v>0</v>
      </c>
      <c r="K50" s="2016">
        <f t="shared" si="16"/>
        <v>0</v>
      </c>
      <c r="L50" s="2016">
        <f>L40-L48-L49</f>
        <v>0</v>
      </c>
      <c r="M50" s="2016">
        <f t="shared" si="16"/>
        <v>0</v>
      </c>
      <c r="N50" s="2016">
        <f>N40-N48-N49</f>
        <v>0</v>
      </c>
      <c r="O50" s="2016">
        <f>O40-O48-O49</f>
        <v>0</v>
      </c>
      <c r="P50" s="3813">
        <f t="shared" si="16"/>
        <v>0</v>
      </c>
      <c r="Q50" s="393"/>
    </row>
    <row r="51" spans="1:17">
      <c r="A51" s="2430" t="s">
        <v>1516</v>
      </c>
      <c r="B51" s="19"/>
      <c r="C51" s="1996"/>
      <c r="D51" s="1996"/>
      <c r="E51" s="1996"/>
      <c r="F51" s="1996"/>
      <c r="G51" s="1996"/>
      <c r="H51" s="1996"/>
      <c r="I51" s="1996"/>
      <c r="J51" s="1996"/>
      <c r="K51" s="330"/>
      <c r="L51" s="330"/>
      <c r="M51" s="2659"/>
      <c r="N51" s="330"/>
      <c r="O51" s="2373">
        <f>SUM(K51:N51)</f>
        <v>0</v>
      </c>
      <c r="P51" s="3866"/>
      <c r="Q51" s="393"/>
    </row>
    <row r="52" spans="1:17">
      <c r="A52" s="3892" t="s">
        <v>1517</v>
      </c>
      <c r="B52" s="19"/>
      <c r="C52" s="821"/>
      <c r="D52" s="821"/>
      <c r="E52" s="821"/>
      <c r="F52" s="821"/>
      <c r="G52" s="821"/>
      <c r="H52" s="821"/>
      <c r="I52" s="821"/>
      <c r="J52" s="821"/>
      <c r="K52" s="837"/>
      <c r="L52" s="837"/>
      <c r="M52" s="2655"/>
      <c r="N52" s="2372"/>
      <c r="O52" s="2372"/>
      <c r="P52" s="838"/>
      <c r="Q52" s="393"/>
    </row>
    <row r="53" spans="1:17">
      <c r="A53" s="858" t="s">
        <v>1518</v>
      </c>
      <c r="B53" s="20"/>
      <c r="C53" s="13"/>
      <c r="D53" s="12"/>
      <c r="E53" s="12"/>
      <c r="F53" s="12"/>
      <c r="G53" s="12"/>
      <c r="H53" s="12"/>
      <c r="I53" s="12"/>
      <c r="J53" s="816">
        <f>SUM(C53:I53)</f>
        <v>0</v>
      </c>
      <c r="K53" s="12"/>
      <c r="L53" s="12"/>
      <c r="M53" s="1806"/>
      <c r="N53" s="1806"/>
      <c r="O53" s="1991">
        <f>SUM(J53:N53)</f>
        <v>0</v>
      </c>
      <c r="P53" s="32"/>
      <c r="Q53" s="393"/>
    </row>
    <row r="54" spans="1:17">
      <c r="A54" s="858" t="s">
        <v>1522</v>
      </c>
      <c r="B54" s="20"/>
      <c r="C54" s="246"/>
      <c r="D54" s="247"/>
      <c r="E54" s="247"/>
      <c r="F54" s="247"/>
      <c r="G54" s="247"/>
      <c r="H54" s="247"/>
      <c r="I54" s="247"/>
      <c r="J54" s="2633">
        <f>SUM(C54:I54)</f>
        <v>0</v>
      </c>
      <c r="K54" s="247"/>
      <c r="L54" s="247"/>
      <c r="M54" s="2402"/>
      <c r="N54" s="2402"/>
      <c r="O54" s="2407">
        <f>SUM(J54:N54)</f>
        <v>0</v>
      </c>
      <c r="P54" s="249"/>
      <c r="Q54" s="393"/>
    </row>
    <row r="55" spans="1:17">
      <c r="A55" s="858" t="s">
        <v>1845</v>
      </c>
      <c r="B55" s="19"/>
      <c r="C55" s="13"/>
      <c r="D55" s="12"/>
      <c r="E55" s="12"/>
      <c r="F55" s="12"/>
      <c r="G55" s="12"/>
      <c r="H55" s="12"/>
      <c r="I55" s="12"/>
      <c r="J55" s="816">
        <f>SUM(C55:I55)</f>
        <v>0</v>
      </c>
      <c r="K55" s="12"/>
      <c r="L55" s="12"/>
      <c r="M55" s="1806"/>
      <c r="N55" s="1806"/>
      <c r="O55" s="1991">
        <f>SUM(J55:N55)</f>
        <v>0</v>
      </c>
      <c r="P55" s="32"/>
      <c r="Q55" s="393"/>
    </row>
    <row r="56" spans="1:17">
      <c r="A56" s="858" t="s">
        <v>1841</v>
      </c>
      <c r="B56" s="19"/>
      <c r="C56" s="13"/>
      <c r="D56" s="12"/>
      <c r="E56" s="12"/>
      <c r="F56" s="12"/>
      <c r="G56" s="12"/>
      <c r="H56" s="12"/>
      <c r="I56" s="12"/>
      <c r="J56" s="816">
        <f>SUM(C56:I56)</f>
        <v>0</v>
      </c>
      <c r="K56" s="12"/>
      <c r="L56" s="12"/>
      <c r="M56" s="1806"/>
      <c r="N56" s="1806"/>
      <c r="O56" s="1991">
        <f>SUM(J56:N56)</f>
        <v>0</v>
      </c>
      <c r="P56" s="32"/>
      <c r="Q56" s="393"/>
    </row>
    <row r="57" spans="1:17">
      <c r="A57" s="858" t="s">
        <v>1520</v>
      </c>
      <c r="B57" s="19"/>
      <c r="C57" s="13"/>
      <c r="D57" s="13"/>
      <c r="E57" s="13"/>
      <c r="F57" s="13"/>
      <c r="G57" s="13"/>
      <c r="H57" s="13"/>
      <c r="I57" s="13"/>
      <c r="J57" s="816">
        <f>SUM(C57:I57)</f>
        <v>0</v>
      </c>
      <c r="K57" s="13"/>
      <c r="L57" s="13"/>
      <c r="M57" s="1805"/>
      <c r="N57" s="1805"/>
      <c r="O57" s="1991">
        <f>SUM(J57:N57)</f>
        <v>0</v>
      </c>
      <c r="P57" s="32"/>
      <c r="Q57" s="393"/>
    </row>
    <row r="58" spans="1:17">
      <c r="A58" s="785" t="s">
        <v>715</v>
      </c>
      <c r="B58" s="19"/>
      <c r="C58" s="30">
        <f t="shared" ref="C58:P58" si="17">SUM(C50:C57)</f>
        <v>0</v>
      </c>
      <c r="D58" s="30">
        <f t="shared" si="17"/>
        <v>0</v>
      </c>
      <c r="E58" s="30">
        <f t="shared" si="17"/>
        <v>0</v>
      </c>
      <c r="F58" s="30">
        <f t="shared" si="17"/>
        <v>0</v>
      </c>
      <c r="G58" s="30">
        <f t="shared" si="17"/>
        <v>0</v>
      </c>
      <c r="H58" s="30">
        <f t="shared" si="17"/>
        <v>0</v>
      </c>
      <c r="I58" s="30">
        <f t="shared" si="17"/>
        <v>0</v>
      </c>
      <c r="J58" s="30">
        <f t="shared" si="17"/>
        <v>0</v>
      </c>
      <c r="K58" s="30">
        <f t="shared" si="17"/>
        <v>0</v>
      </c>
      <c r="L58" s="30">
        <f t="shared" si="17"/>
        <v>0</v>
      </c>
      <c r="M58" s="30">
        <f t="shared" si="17"/>
        <v>0</v>
      </c>
      <c r="N58" s="30">
        <f>SUM(N50:N57)</f>
        <v>0</v>
      </c>
      <c r="O58" s="30">
        <f>SUM(O50:O57)</f>
        <v>0</v>
      </c>
      <c r="P58" s="248">
        <f t="shared" si="17"/>
        <v>0</v>
      </c>
      <c r="Q58" s="393"/>
    </row>
    <row r="59" spans="1:17">
      <c r="A59" s="785"/>
      <c r="B59" s="19"/>
      <c r="C59" s="823"/>
      <c r="D59" s="823"/>
      <c r="E59" s="823"/>
      <c r="F59" s="823"/>
      <c r="G59" s="823"/>
      <c r="H59" s="823"/>
      <c r="I59" s="823"/>
      <c r="J59" s="823"/>
      <c r="K59" s="823"/>
      <c r="L59" s="823"/>
      <c r="M59" s="2656"/>
      <c r="N59" s="2405"/>
      <c r="O59" s="2405"/>
      <c r="P59" s="824"/>
      <c r="Q59" s="393"/>
    </row>
    <row r="60" spans="1:17">
      <c r="A60" s="3893" t="s">
        <v>1521</v>
      </c>
      <c r="B60" s="19"/>
      <c r="C60" s="1805"/>
      <c r="D60" s="1806"/>
      <c r="E60" s="1806"/>
      <c r="F60" s="1806"/>
      <c r="G60" s="1806"/>
      <c r="H60" s="1806"/>
      <c r="I60" s="1806"/>
      <c r="J60" s="30">
        <f>SUM(C60:I60)</f>
        <v>0</v>
      </c>
      <c r="K60" s="1806"/>
      <c r="L60" s="1806"/>
      <c r="M60" s="1806"/>
      <c r="N60" s="1806"/>
      <c r="O60" s="2407">
        <f>SUM(J60:N60)</f>
        <v>0</v>
      </c>
      <c r="P60" s="2404"/>
      <c r="Q60" s="393"/>
    </row>
    <row r="61" spans="1:17" ht="28" customHeight="1">
      <c r="A61" s="3894" t="s">
        <v>1692</v>
      </c>
      <c r="B61" s="19"/>
      <c r="C61" s="2408">
        <f t="shared" ref="C61:P61" si="18">C33-C58-C60</f>
        <v>0</v>
      </c>
      <c r="D61" s="2408">
        <f t="shared" si="18"/>
        <v>0</v>
      </c>
      <c r="E61" s="2408">
        <f t="shared" si="18"/>
        <v>0</v>
      </c>
      <c r="F61" s="2408">
        <f t="shared" si="18"/>
        <v>0</v>
      </c>
      <c r="G61" s="2408">
        <f t="shared" si="18"/>
        <v>0</v>
      </c>
      <c r="H61" s="2408">
        <f t="shared" si="18"/>
        <v>0</v>
      </c>
      <c r="I61" s="2408">
        <f t="shared" si="18"/>
        <v>0</v>
      </c>
      <c r="J61" s="2408">
        <f t="shared" si="18"/>
        <v>0</v>
      </c>
      <c r="K61" s="2408">
        <f t="shared" si="18"/>
        <v>0</v>
      </c>
      <c r="L61" s="2408">
        <f t="shared" si="18"/>
        <v>0</v>
      </c>
      <c r="M61" s="2408">
        <f t="shared" si="18"/>
        <v>0</v>
      </c>
      <c r="N61" s="2408">
        <f t="shared" si="18"/>
        <v>0</v>
      </c>
      <c r="O61" s="2408">
        <f t="shared" si="18"/>
        <v>0</v>
      </c>
      <c r="P61" s="3864">
        <f t="shared" si="18"/>
        <v>0</v>
      </c>
      <c r="Q61" s="393"/>
    </row>
    <row r="62" spans="1:17" ht="13.5" thickBot="1">
      <c r="A62" s="3895"/>
      <c r="B62" s="2410"/>
      <c r="C62" s="2366"/>
      <c r="D62" s="2366"/>
      <c r="E62" s="2366"/>
      <c r="F62" s="2366"/>
      <c r="G62" s="2366"/>
      <c r="H62" s="2366"/>
      <c r="I62" s="2366"/>
      <c r="J62" s="2366"/>
      <c r="K62" s="2366"/>
      <c r="L62" s="2366"/>
      <c r="M62" s="2366"/>
      <c r="N62" s="2366"/>
      <c r="O62" s="2411"/>
      <c r="P62" s="2412"/>
      <c r="Q62" s="393"/>
    </row>
    <row r="63" spans="1:17" ht="14.5" thickTop="1">
      <c r="A63" s="397" t="s">
        <v>543</v>
      </c>
      <c r="B63" s="399"/>
      <c r="C63" s="399"/>
      <c r="D63" s="399"/>
      <c r="E63" s="399"/>
      <c r="F63" s="399"/>
      <c r="G63" s="399"/>
      <c r="H63" s="399"/>
      <c r="I63" s="399"/>
      <c r="J63" s="399"/>
      <c r="K63" s="399"/>
      <c r="L63" s="399"/>
      <c r="M63" s="399"/>
      <c r="N63" s="399"/>
      <c r="O63" s="550"/>
      <c r="P63" s="773"/>
      <c r="Q63" s="393"/>
    </row>
    <row r="64" spans="1:17">
      <c r="A64" s="396" t="s">
        <v>1215</v>
      </c>
      <c r="B64" s="393"/>
      <c r="C64" s="393"/>
      <c r="D64" s="393"/>
      <c r="E64" s="393"/>
      <c r="F64" s="393"/>
      <c r="G64" s="393"/>
      <c r="H64" s="393"/>
      <c r="I64" s="393"/>
      <c r="J64" s="393"/>
      <c r="K64" s="393"/>
      <c r="L64" s="393"/>
      <c r="M64" s="393"/>
      <c r="N64" s="393"/>
      <c r="O64" s="393"/>
      <c r="P64" s="4113" t="str">
        <f>+ToC!E96</f>
        <v xml:space="preserve">GENERAL Annual Return </v>
      </c>
      <c r="Q64" s="393"/>
    </row>
    <row r="65" spans="1:17" ht="14">
      <c r="A65" s="396" t="s">
        <v>1050</v>
      </c>
      <c r="B65" s="393"/>
      <c r="C65" s="393"/>
      <c r="D65" s="393"/>
      <c r="E65" s="393"/>
      <c r="F65" s="393"/>
      <c r="G65" s="393"/>
      <c r="H65" s="393"/>
      <c r="I65" s="393"/>
      <c r="J65" s="393"/>
      <c r="K65" s="393"/>
      <c r="L65" s="393"/>
      <c r="M65" s="393"/>
      <c r="N65" s="393"/>
      <c r="O65" s="393"/>
      <c r="P65" s="407" t="s">
        <v>1895</v>
      </c>
      <c r="Q65" s="393"/>
    </row>
    <row r="66" spans="1:17">
      <c r="A66" s="396" t="s">
        <v>1842</v>
      </c>
      <c r="B66" s="393"/>
      <c r="C66" s="393"/>
      <c r="D66" s="393"/>
      <c r="E66" s="393"/>
      <c r="F66" s="393"/>
      <c r="G66" s="393"/>
      <c r="H66" s="393"/>
      <c r="I66" s="393"/>
      <c r="J66" s="393"/>
      <c r="K66" s="393"/>
      <c r="L66" s="393"/>
      <c r="M66" s="393"/>
      <c r="N66" s="393"/>
      <c r="O66" s="393"/>
      <c r="P66" s="393"/>
      <c r="Q66" s="393"/>
    </row>
    <row r="67" spans="1:17" hidden="1">
      <c r="A67" s="393"/>
      <c r="B67" s="393"/>
      <c r="C67" s="393"/>
      <c r="D67" s="393"/>
      <c r="E67" s="393"/>
      <c r="F67" s="393"/>
      <c r="G67" s="393"/>
      <c r="H67" s="394"/>
      <c r="I67" s="394"/>
      <c r="J67" s="394"/>
      <c r="K67" s="394"/>
      <c r="L67" s="394"/>
      <c r="M67" s="394"/>
      <c r="N67" s="394"/>
      <c r="O67" s="394"/>
      <c r="P67" s="394"/>
      <c r="Q67" s="394"/>
    </row>
  </sheetData>
  <sheetProtection password="C3AA" sheet="1" objects="1" scenarios="1"/>
  <customSheetViews>
    <customSheetView guid="{54084986-DBD9-467D-BB87-84DFF604BE53}" showAutoFilter="1" hiddenColumns="1">
      <selection activeCell="H60" sqref="H60"/>
      <pageMargins left="0.39370078740157483" right="0.39370078740157483" top="0.39370078740157483" bottom="0.39370078740157483" header="0.39370078740157483" footer="0.39370078740157483"/>
      <pageSetup paperSize="5" scale="65" orientation="landscape" r:id="rId1"/>
      <autoFilter ref="AG12:AG28"/>
    </customSheetView>
  </customSheetViews>
  <mergeCells count="5">
    <mergeCell ref="B8:K8"/>
    <mergeCell ref="A1:P1"/>
    <mergeCell ref="A9:P9"/>
    <mergeCell ref="K10:N10"/>
    <mergeCell ref="C10:J10"/>
  </mergeCells>
  <dataValidations count="3">
    <dataValidation type="decimal" operator="lessThanOrEqual" allowBlank="1" showInputMessage="1" showErrorMessage="1" errorTitle="Numbers Only" error="You can only enter numbers in these cells.To re input a number, press Cancel  or Retry and  delete, and then re enter a valid number_x000a_" sqref="P33 O31:O33 K33:N33 P48 J31:J33 O48:O49 C58:N58 C50:P51 K20:N20 C60:P61 C31:I31 O53:P58 C33:I33 C13:P17 K19:P19 O18:P18 C19:I20 P31 K31:N31 C40:N40 O20:P23 O42:O46 O35:O40 O47:P47 P36:P40 C48:N48 J18:J23 C25:P29">
      <formula1>50000000000</formula1>
    </dataValidation>
    <dataValidation type="list" allowBlank="1" showInputMessage="1" showErrorMessage="1" sqref="M11 K11">
      <formula1>$AH$12:$AH$16</formula1>
    </dataValidation>
    <dataValidation type="list" allowBlank="1" showInputMessage="1" showErrorMessage="1" sqref="L11 N11">
      <formula1>$AH$12:$AH$29</formula1>
    </dataValidation>
  </dataValidations>
  <hyperlinks>
    <hyperlink ref="A1:P1" location="ToC!A1" display="50.10"/>
  </hyperlinks>
  <pageMargins left="0.39370078740157483" right="0.39370078740157483" top="0.39370078740157483" bottom="0.39370078740157483" header="0.39370078740157483" footer="0.39370078740157483"/>
  <pageSetup paperSize="5" scale="57" orientation="landscape"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rgb="FF92D050"/>
  </sheetPr>
  <dimension ref="A1:AS66"/>
  <sheetViews>
    <sheetView zoomScaleNormal="100" workbookViewId="0">
      <selection activeCell="A18" sqref="A18:B19"/>
    </sheetView>
  </sheetViews>
  <sheetFormatPr defaultColWidth="0" defaultRowHeight="13" zeroHeight="1"/>
  <cols>
    <col min="1" max="1" width="71" bestFit="1" customWidth="1"/>
    <col min="2" max="2" width="8.5" customWidth="1"/>
    <col min="3" max="16" width="17.796875" customWidth="1"/>
    <col min="17" max="17" width="11.796875" customWidth="1"/>
    <col min="18" max="33" width="11.796875" hidden="1" customWidth="1"/>
    <col min="34" max="34" width="29.296875" hidden="1" customWidth="1"/>
    <col min="35" max="16384" width="11.796875" hidden="1"/>
  </cols>
  <sheetData>
    <row r="1" spans="1:34" s="517" customFormat="1" ht="12" customHeight="1">
      <c r="A1" s="5504" t="s">
        <v>51</v>
      </c>
      <c r="B1" s="5624"/>
      <c r="C1" s="5624"/>
      <c r="D1" s="5624"/>
      <c r="E1" s="5624"/>
      <c r="F1" s="5624"/>
      <c r="G1" s="5624"/>
      <c r="H1" s="5624"/>
      <c r="I1" s="5624"/>
      <c r="J1" s="5624"/>
      <c r="K1" s="5624"/>
      <c r="L1" s="5624"/>
      <c r="M1" s="5624"/>
      <c r="N1" s="5624"/>
      <c r="O1" s="5624"/>
      <c r="P1" s="5624"/>
      <c r="Q1" s="399"/>
    </row>
    <row r="2" spans="1:34" s="517" customFormat="1" ht="12" customHeight="1">
      <c r="A2" s="510"/>
      <c r="B2" s="399"/>
      <c r="C2" s="399"/>
      <c r="D2" s="399"/>
      <c r="E2" s="399"/>
      <c r="F2" s="1002"/>
      <c r="G2" s="515"/>
      <c r="H2" s="515"/>
      <c r="I2" s="515"/>
      <c r="J2" s="515"/>
      <c r="K2" s="399"/>
      <c r="L2" s="399"/>
      <c r="M2" s="399"/>
      <c r="N2" s="399"/>
      <c r="O2" s="1595" t="s">
        <v>2056</v>
      </c>
      <c r="P2" s="497"/>
      <c r="Q2" s="399"/>
    </row>
    <row r="3" spans="1:34" s="517" customFormat="1" ht="15.5">
      <c r="A3" s="1730" t="str">
        <f>+Cover!A14</f>
        <v>Select Name of Insurer/ Financial Holding Company</v>
      </c>
      <c r="B3" s="501"/>
      <c r="C3" s="499"/>
      <c r="D3" s="499"/>
      <c r="E3" s="500"/>
      <c r="F3" s="500"/>
      <c r="G3" s="397"/>
      <c r="H3" s="1711"/>
      <c r="I3" s="1711"/>
      <c r="J3" s="2357"/>
      <c r="K3" s="397"/>
      <c r="L3" s="397"/>
      <c r="M3" s="397"/>
      <c r="N3" s="397"/>
      <c r="O3" s="397"/>
      <c r="P3" s="794"/>
      <c r="Q3" s="399"/>
    </row>
    <row r="4" spans="1:34" s="517" customFormat="1" ht="14">
      <c r="A4" s="498" t="str">
        <f>+ToC!A3</f>
        <v>Insurer/Financial Holding Company</v>
      </c>
      <c r="B4" s="499"/>
      <c r="C4" s="500"/>
      <c r="D4" s="499"/>
      <c r="E4" s="499"/>
      <c r="F4" s="500"/>
      <c r="G4" s="571"/>
      <c r="H4" s="1711"/>
      <c r="I4" s="1711"/>
      <c r="J4" s="2357"/>
      <c r="K4" s="612"/>
      <c r="L4" s="397"/>
      <c r="M4" s="397"/>
      <c r="N4" s="397"/>
      <c r="O4" s="397"/>
      <c r="P4" s="4137"/>
      <c r="Q4" s="399"/>
    </row>
    <row r="5" spans="1:34" s="517" customFormat="1" ht="14">
      <c r="A5" s="498"/>
      <c r="B5" s="499"/>
      <c r="C5" s="500"/>
      <c r="D5" s="499"/>
      <c r="E5" s="499"/>
      <c r="F5" s="500"/>
      <c r="G5" s="571"/>
      <c r="H5" s="1711"/>
      <c r="I5" s="1711"/>
      <c r="J5" s="2357"/>
      <c r="K5" s="612"/>
      <c r="L5" s="397"/>
      <c r="M5" s="397"/>
      <c r="N5" s="397"/>
      <c r="O5" s="397"/>
      <c r="P5" s="393"/>
      <c r="Q5" s="399"/>
    </row>
    <row r="6" spans="1:34" s="517" customFormat="1" ht="12" customHeight="1">
      <c r="A6" s="504" t="str">
        <f>+ToC!A5</f>
        <v>General Insurers Annual Return</v>
      </c>
      <c r="B6" s="501"/>
      <c r="C6" s="501"/>
      <c r="D6" s="796"/>
      <c r="E6" s="501"/>
      <c r="F6" s="501"/>
      <c r="G6" s="797"/>
      <c r="H6" s="1713"/>
      <c r="I6" s="1713"/>
      <c r="J6" s="2358"/>
      <c r="K6" s="397"/>
      <c r="L6" s="397"/>
      <c r="M6" s="397"/>
      <c r="N6" s="397"/>
      <c r="O6" s="397"/>
      <c r="P6" s="399"/>
      <c r="Q6" s="399"/>
    </row>
    <row r="7" spans="1:34" s="517" customFormat="1" ht="12" customHeight="1">
      <c r="A7" s="504" t="str">
        <f>+ToC!A6</f>
        <v>For Year Ended:</v>
      </c>
      <c r="B7" s="501"/>
      <c r="C7" s="501"/>
      <c r="D7" s="796"/>
      <c r="E7" s="501"/>
      <c r="F7" s="501"/>
      <c r="G7" s="797"/>
      <c r="H7" s="1713"/>
      <c r="I7" s="1713"/>
      <c r="J7" s="2358"/>
      <c r="K7" s="397"/>
      <c r="L7" s="397"/>
      <c r="M7" s="397"/>
      <c r="N7" s="397"/>
      <c r="O7" s="505">
        <f>+Cover!A22</f>
        <v>0</v>
      </c>
      <c r="P7" s="399"/>
      <c r="Q7" s="399"/>
    </row>
    <row r="8" spans="1:34" s="517" customFormat="1" ht="12" customHeight="1">
      <c r="A8" s="5503" t="s">
        <v>542</v>
      </c>
      <c r="B8" s="5590"/>
      <c r="C8" s="5590"/>
      <c r="D8" s="5590"/>
      <c r="E8" s="5590"/>
      <c r="F8" s="5590"/>
      <c r="G8" s="5590"/>
      <c r="H8" s="5590"/>
      <c r="I8" s="5590"/>
      <c r="J8" s="5590"/>
      <c r="K8" s="5590"/>
      <c r="L8" s="5590"/>
      <c r="M8" s="5590"/>
      <c r="N8" s="5736"/>
      <c r="O8" s="5736"/>
      <c r="P8" s="5287"/>
      <c r="Q8" s="399"/>
    </row>
    <row r="9" spans="1:34" s="518" customFormat="1" ht="14.15" customHeight="1" thickBot="1">
      <c r="A9" s="5592" t="s">
        <v>2223</v>
      </c>
      <c r="B9" s="5732"/>
      <c r="C9" s="5732"/>
      <c r="D9" s="5732"/>
      <c r="E9" s="5732"/>
      <c r="F9" s="5732"/>
      <c r="G9" s="5732"/>
      <c r="H9" s="5732"/>
      <c r="I9" s="5732"/>
      <c r="J9" s="5732"/>
      <c r="K9" s="5732"/>
      <c r="L9" s="5732"/>
      <c r="M9" s="5732"/>
      <c r="N9" s="5732"/>
      <c r="O9" s="5732"/>
      <c r="P9" s="5732"/>
      <c r="Q9" s="828"/>
    </row>
    <row r="10" spans="1:34" s="518" customFormat="1" ht="14.15" customHeight="1" thickTop="1">
      <c r="A10" s="2381"/>
      <c r="B10" s="2413"/>
      <c r="C10" s="5731" t="s">
        <v>1048</v>
      </c>
      <c r="D10" s="5577"/>
      <c r="E10" s="5577"/>
      <c r="F10" s="5577"/>
      <c r="G10" s="5577"/>
      <c r="H10" s="5577"/>
      <c r="I10" s="5577"/>
      <c r="J10" s="5730"/>
      <c r="K10" s="5733" t="s">
        <v>1049</v>
      </c>
      <c r="L10" s="5734"/>
      <c r="M10" s="5734"/>
      <c r="N10" s="5735"/>
      <c r="O10" s="1754"/>
      <c r="P10" s="3447"/>
      <c r="Q10" s="828"/>
    </row>
    <row r="11" spans="1:34" s="518" customFormat="1" ht="39.5" thickBot="1">
      <c r="A11" s="2368" t="s">
        <v>716</v>
      </c>
      <c r="B11" s="2383" t="s">
        <v>709</v>
      </c>
      <c r="C11" s="2369" t="s">
        <v>707</v>
      </c>
      <c r="D11" s="2369" t="s">
        <v>1544</v>
      </c>
      <c r="E11" s="2361" t="s">
        <v>710</v>
      </c>
      <c r="F11" s="2361" t="s">
        <v>717</v>
      </c>
      <c r="G11" s="800" t="s">
        <v>333</v>
      </c>
      <c r="H11" s="2361" t="s">
        <v>706</v>
      </c>
      <c r="I11" s="2361" t="s">
        <v>711</v>
      </c>
      <c r="J11" s="2361" t="s">
        <v>1515</v>
      </c>
      <c r="K11" s="2361" t="s">
        <v>1525</v>
      </c>
      <c r="L11" s="2370" t="s">
        <v>1547</v>
      </c>
      <c r="M11" s="2657" t="s">
        <v>1549</v>
      </c>
      <c r="N11" s="2370" t="s">
        <v>249</v>
      </c>
      <c r="O11" s="2650">
        <f>YEAR($O$7)</f>
        <v>1900</v>
      </c>
      <c r="P11" s="3857">
        <f>O11-1</f>
        <v>1899</v>
      </c>
      <c r="Q11" s="828"/>
    </row>
    <row r="12" spans="1:34" s="517" customFormat="1" ht="14.5" thickTop="1">
      <c r="A12" s="3448"/>
      <c r="B12" s="2384"/>
      <c r="C12" s="2362" t="s">
        <v>933</v>
      </c>
      <c r="D12" s="2362" t="s">
        <v>933</v>
      </c>
      <c r="E12" s="2362" t="s">
        <v>933</v>
      </c>
      <c r="F12" s="2362" t="s">
        <v>933</v>
      </c>
      <c r="G12" s="2362" t="s">
        <v>933</v>
      </c>
      <c r="H12" s="2362" t="s">
        <v>933</v>
      </c>
      <c r="I12" s="2362" t="s">
        <v>933</v>
      </c>
      <c r="J12" s="2362"/>
      <c r="K12" s="2362" t="s">
        <v>933</v>
      </c>
      <c r="L12" s="2362" t="s">
        <v>933</v>
      </c>
      <c r="M12" s="2362"/>
      <c r="N12" s="2362" t="s">
        <v>933</v>
      </c>
      <c r="O12" s="3431" t="s">
        <v>933</v>
      </c>
      <c r="P12" s="328" t="s">
        <v>933</v>
      </c>
      <c r="Q12" s="399"/>
      <c r="AH12" s="394" t="s">
        <v>1051</v>
      </c>
    </row>
    <row r="13" spans="1:34" s="517" customFormat="1" ht="12.75" customHeight="1">
      <c r="A13" s="830" t="s">
        <v>449</v>
      </c>
      <c r="B13" s="2385"/>
      <c r="C13" s="2386"/>
      <c r="D13" s="2363"/>
      <c r="E13" s="2363"/>
      <c r="F13" s="2363"/>
      <c r="G13" s="2363"/>
      <c r="H13" s="2363"/>
      <c r="I13" s="2363"/>
      <c r="J13" s="2363"/>
      <c r="K13" s="2363"/>
      <c r="L13" s="2363"/>
      <c r="M13" s="2651"/>
      <c r="N13" s="2363"/>
      <c r="O13" s="3432"/>
      <c r="P13" s="3858"/>
      <c r="Q13" s="399"/>
      <c r="AH13" s="394" t="s">
        <v>1525</v>
      </c>
    </row>
    <row r="14" spans="1:34" s="517" customFormat="1" ht="12.75" customHeight="1">
      <c r="A14" s="778" t="s">
        <v>718</v>
      </c>
      <c r="B14" s="1232"/>
      <c r="C14" s="831"/>
      <c r="D14" s="831"/>
      <c r="E14" s="831"/>
      <c r="F14" s="831"/>
      <c r="G14" s="831"/>
      <c r="H14" s="831"/>
      <c r="I14" s="831"/>
      <c r="J14" s="832"/>
      <c r="K14" s="831"/>
      <c r="L14" s="832"/>
      <c r="M14" s="2658"/>
      <c r="N14" s="832"/>
      <c r="O14" s="3433"/>
      <c r="P14" s="3859"/>
      <c r="Q14" s="399"/>
      <c r="AH14" s="394" t="s">
        <v>1547</v>
      </c>
    </row>
    <row r="15" spans="1:34" s="517" customFormat="1" ht="12.75" customHeight="1">
      <c r="A15" s="804" t="s">
        <v>1095</v>
      </c>
      <c r="B15" s="26"/>
      <c r="C15" s="13"/>
      <c r="D15" s="13"/>
      <c r="E15" s="13"/>
      <c r="F15" s="13"/>
      <c r="G15" s="13"/>
      <c r="H15" s="13"/>
      <c r="I15" s="13"/>
      <c r="J15" s="816"/>
      <c r="K15" s="13"/>
      <c r="L15" s="12"/>
      <c r="M15" s="1989"/>
      <c r="N15" s="12"/>
      <c r="O15" s="3434">
        <f t="shared" ref="O15:O23" si="0">SUM(J15:N15)</f>
        <v>0</v>
      </c>
      <c r="P15" s="32"/>
      <c r="Q15" s="399"/>
      <c r="AH15" s="394" t="s">
        <v>1549</v>
      </c>
    </row>
    <row r="16" spans="1:34" s="517" customFormat="1" ht="12.75" customHeight="1">
      <c r="A16" s="3413" t="s">
        <v>1096</v>
      </c>
      <c r="B16" s="3235"/>
      <c r="C16" s="1805"/>
      <c r="D16" s="1805"/>
      <c r="E16" s="1805"/>
      <c r="F16" s="1805"/>
      <c r="G16" s="1805"/>
      <c r="H16" s="1805"/>
      <c r="I16" s="1805"/>
      <c r="J16" s="3414">
        <f t="shared" ref="J16:J23" si="1">SUM(C16:I16)</f>
        <v>0</v>
      </c>
      <c r="K16" s="1805"/>
      <c r="L16" s="1806"/>
      <c r="M16" s="1806"/>
      <c r="N16" s="1806"/>
      <c r="O16" s="3435">
        <f t="shared" si="0"/>
        <v>0</v>
      </c>
      <c r="P16" s="2404"/>
      <c r="Q16" s="399"/>
      <c r="AH16" s="394" t="s">
        <v>249</v>
      </c>
    </row>
    <row r="17" spans="1:34" s="517" customFormat="1" ht="12.75" customHeight="1">
      <c r="A17" s="3449" t="s">
        <v>1713</v>
      </c>
      <c r="B17" s="3415"/>
      <c r="C17" s="5150">
        <f>SUM(C15:C16)</f>
        <v>0</v>
      </c>
      <c r="D17" s="5150">
        <f t="shared" ref="D17:P17" si="2">SUM(D15:D16)</f>
        <v>0</v>
      </c>
      <c r="E17" s="5150">
        <f t="shared" si="2"/>
        <v>0</v>
      </c>
      <c r="F17" s="5150">
        <f t="shared" si="2"/>
        <v>0</v>
      </c>
      <c r="G17" s="5150">
        <f t="shared" si="2"/>
        <v>0</v>
      </c>
      <c r="H17" s="5150">
        <f t="shared" si="2"/>
        <v>0</v>
      </c>
      <c r="I17" s="5150">
        <f t="shared" si="2"/>
        <v>0</v>
      </c>
      <c r="J17" s="5150">
        <f t="shared" si="2"/>
        <v>0</v>
      </c>
      <c r="K17" s="5150">
        <f t="shared" si="2"/>
        <v>0</v>
      </c>
      <c r="L17" s="5150">
        <f t="shared" si="2"/>
        <v>0</v>
      </c>
      <c r="M17" s="5150">
        <f t="shared" si="2"/>
        <v>0</v>
      </c>
      <c r="N17" s="5150">
        <f t="shared" si="2"/>
        <v>0</v>
      </c>
      <c r="O17" s="5150">
        <f>SUM(O15:O16)</f>
        <v>0</v>
      </c>
      <c r="P17" s="3846">
        <f t="shared" si="2"/>
        <v>0</v>
      </c>
      <c r="Q17" s="399"/>
      <c r="AH17" s="394"/>
    </row>
    <row r="18" spans="1:34" s="517" customFormat="1" ht="12.75" customHeight="1">
      <c r="A18" s="833" t="s">
        <v>1718</v>
      </c>
      <c r="B18" s="3235"/>
      <c r="C18" s="3424"/>
      <c r="D18" s="3424"/>
      <c r="E18" s="3424"/>
      <c r="F18" s="3424"/>
      <c r="G18" s="3424"/>
      <c r="H18" s="3424"/>
      <c r="I18" s="3424"/>
      <c r="J18" s="3425"/>
      <c r="K18" s="3424"/>
      <c r="L18" s="3424"/>
      <c r="M18" s="3424"/>
      <c r="N18" s="3245"/>
      <c r="O18" s="3436">
        <f>SUM(J18:N18)</f>
        <v>0</v>
      </c>
      <c r="P18" s="3423"/>
      <c r="Q18" s="399"/>
      <c r="AH18" s="394"/>
    </row>
    <row r="19" spans="1:34" s="517" customFormat="1" ht="12.75" customHeight="1">
      <c r="A19" s="3449" t="s">
        <v>1709</v>
      </c>
      <c r="B19" s="3415"/>
      <c r="C19" s="5150">
        <f>SUM(C17:C18)</f>
        <v>0</v>
      </c>
      <c r="D19" s="5150">
        <f t="shared" ref="D19:P19" si="3">SUM(D17:D18)</f>
        <v>0</v>
      </c>
      <c r="E19" s="5150">
        <f t="shared" si="3"/>
        <v>0</v>
      </c>
      <c r="F19" s="5150">
        <f t="shared" si="3"/>
        <v>0</v>
      </c>
      <c r="G19" s="5150">
        <f t="shared" si="3"/>
        <v>0</v>
      </c>
      <c r="H19" s="5150">
        <f t="shared" si="3"/>
        <v>0</v>
      </c>
      <c r="I19" s="5150">
        <f t="shared" si="3"/>
        <v>0</v>
      </c>
      <c r="J19" s="5150">
        <f t="shared" si="3"/>
        <v>0</v>
      </c>
      <c r="K19" s="5150">
        <f t="shared" si="3"/>
        <v>0</v>
      </c>
      <c r="L19" s="5150">
        <f t="shared" si="3"/>
        <v>0</v>
      </c>
      <c r="M19" s="5150">
        <f t="shared" si="3"/>
        <v>0</v>
      </c>
      <c r="N19" s="5150">
        <f t="shared" si="3"/>
        <v>0</v>
      </c>
      <c r="O19" s="5150">
        <f t="shared" si="3"/>
        <v>0</v>
      </c>
      <c r="P19" s="3846">
        <f t="shared" si="3"/>
        <v>0</v>
      </c>
      <c r="Q19" s="399"/>
      <c r="AH19" s="394"/>
    </row>
    <row r="20" spans="1:34" s="517" customFormat="1" ht="12.75" customHeight="1">
      <c r="A20" s="802" t="s">
        <v>1717</v>
      </c>
      <c r="B20" s="26"/>
      <c r="C20" s="3453"/>
      <c r="D20" s="3453"/>
      <c r="E20" s="3453"/>
      <c r="F20" s="3453"/>
      <c r="G20" s="3453"/>
      <c r="H20" s="3453"/>
      <c r="I20" s="3453"/>
      <c r="J20" s="3401"/>
      <c r="K20" s="3453"/>
      <c r="L20" s="3401"/>
      <c r="M20" s="3401"/>
      <c r="N20" s="3401"/>
      <c r="O20" s="3453"/>
      <c r="P20" s="2380"/>
      <c r="Q20" s="399"/>
      <c r="AH20" s="394"/>
    </row>
    <row r="21" spans="1:34" s="517" customFormat="1" ht="12.75" customHeight="1">
      <c r="A21" s="805" t="s">
        <v>1724</v>
      </c>
      <c r="B21" s="26"/>
      <c r="C21" s="13"/>
      <c r="D21" s="13"/>
      <c r="E21" s="13"/>
      <c r="F21" s="13"/>
      <c r="G21" s="13"/>
      <c r="H21" s="13"/>
      <c r="I21" s="13"/>
      <c r="J21" s="816">
        <f t="shared" si="1"/>
        <v>0</v>
      </c>
      <c r="K21" s="13"/>
      <c r="L21" s="12"/>
      <c r="M21" s="1989"/>
      <c r="N21" s="3247"/>
      <c r="O21" s="3434">
        <f t="shared" si="0"/>
        <v>0</v>
      </c>
      <c r="P21" s="32"/>
      <c r="Q21" s="399"/>
    </row>
    <row r="22" spans="1:34" s="517" customFormat="1" ht="12.75" customHeight="1">
      <c r="A22" s="804" t="s">
        <v>1725</v>
      </c>
      <c r="B22" s="26"/>
      <c r="C22" s="3854"/>
      <c r="D22" s="3854"/>
      <c r="E22" s="3854"/>
      <c r="F22" s="3854"/>
      <c r="G22" s="3854"/>
      <c r="H22" s="3854"/>
      <c r="I22" s="3854"/>
      <c r="J22" s="2633">
        <f t="shared" si="1"/>
        <v>0</v>
      </c>
      <c r="K22" s="3854"/>
      <c r="L22" s="3854"/>
      <c r="M22" s="3854"/>
      <c r="N22" s="3417"/>
      <c r="O22" s="3437">
        <f t="shared" si="0"/>
        <v>0</v>
      </c>
      <c r="P22" s="249"/>
      <c r="Q22" s="399"/>
    </row>
    <row r="23" spans="1:34" s="517" customFormat="1" ht="12.75" customHeight="1">
      <c r="A23" s="3454" t="s">
        <v>1727</v>
      </c>
      <c r="B23" s="3235"/>
      <c r="C23" s="3236"/>
      <c r="D23" s="3236"/>
      <c r="E23" s="3236"/>
      <c r="F23" s="3236"/>
      <c r="G23" s="3236"/>
      <c r="H23" s="3236"/>
      <c r="I23" s="3236"/>
      <c r="J23" s="816">
        <f t="shared" si="1"/>
        <v>0</v>
      </c>
      <c r="K23" s="3835"/>
      <c r="L23" s="3835"/>
      <c r="M23" s="3835"/>
      <c r="N23" s="3836"/>
      <c r="O23" s="3434">
        <f t="shared" si="0"/>
        <v>0</v>
      </c>
      <c r="P23" s="2404"/>
      <c r="Q23" s="399"/>
    </row>
    <row r="24" spans="1:34" s="517" customFormat="1" ht="12.75" customHeight="1">
      <c r="A24" s="3833" t="s">
        <v>1805</v>
      </c>
      <c r="B24" s="3832"/>
      <c r="C24" s="5151">
        <f>SUM(C21:C23)</f>
        <v>0</v>
      </c>
      <c r="D24" s="5151">
        <f t="shared" ref="D24:P24" si="4">SUM(D21:D23)</f>
        <v>0</v>
      </c>
      <c r="E24" s="5151">
        <f t="shared" si="4"/>
        <v>0</v>
      </c>
      <c r="F24" s="5151">
        <f t="shared" si="4"/>
        <v>0</v>
      </c>
      <c r="G24" s="5151">
        <f t="shared" si="4"/>
        <v>0</v>
      </c>
      <c r="H24" s="5151">
        <f t="shared" si="4"/>
        <v>0</v>
      </c>
      <c r="I24" s="5151">
        <f t="shared" si="4"/>
        <v>0</v>
      </c>
      <c r="J24" s="5151">
        <f t="shared" si="4"/>
        <v>0</v>
      </c>
      <c r="K24" s="5151">
        <f t="shared" si="4"/>
        <v>0</v>
      </c>
      <c r="L24" s="5151">
        <f t="shared" si="4"/>
        <v>0</v>
      </c>
      <c r="M24" s="5151">
        <f t="shared" si="4"/>
        <v>0</v>
      </c>
      <c r="N24" s="5151">
        <f t="shared" si="4"/>
        <v>0</v>
      </c>
      <c r="O24" s="5151">
        <f t="shared" si="4"/>
        <v>0</v>
      </c>
      <c r="P24" s="3815">
        <f t="shared" si="4"/>
        <v>0</v>
      </c>
      <c r="Q24" s="399"/>
    </row>
    <row r="25" spans="1:34" s="517" customFormat="1" ht="12.75" customHeight="1">
      <c r="A25" s="806" t="s">
        <v>1719</v>
      </c>
      <c r="B25" s="20"/>
      <c r="C25" s="13"/>
      <c r="D25" s="13"/>
      <c r="E25" s="13"/>
      <c r="F25" s="13"/>
      <c r="G25" s="13"/>
      <c r="H25" s="13"/>
      <c r="I25" s="13"/>
      <c r="J25" s="816">
        <f>SUM(C25:I25)</f>
        <v>0</v>
      </c>
      <c r="K25" s="13"/>
      <c r="L25" s="13"/>
      <c r="M25" s="1821"/>
      <c r="N25" s="12"/>
      <c r="O25" s="3434">
        <f>SUM(J25:N25)</f>
        <v>0</v>
      </c>
      <c r="P25" s="32"/>
      <c r="Q25" s="399"/>
    </row>
    <row r="26" spans="1:34" s="517" customFormat="1" ht="12.75" customHeight="1">
      <c r="A26" s="2393" t="s">
        <v>1810</v>
      </c>
      <c r="B26" s="2394"/>
      <c r="C26" s="246"/>
      <c r="D26" s="246"/>
      <c r="E26" s="246"/>
      <c r="F26" s="246"/>
      <c r="G26" s="246"/>
      <c r="H26" s="246"/>
      <c r="I26" s="246"/>
      <c r="J26" s="2633">
        <f>SUM(C26:I26)</f>
        <v>0</v>
      </c>
      <c r="K26" s="246"/>
      <c r="L26" s="246"/>
      <c r="M26" s="3025"/>
      <c r="N26" s="247"/>
      <c r="O26" s="3437">
        <f>SUM(J26:N26)</f>
        <v>0</v>
      </c>
      <c r="P26" s="249"/>
      <c r="Q26" s="399"/>
      <c r="AH26" s="394"/>
    </row>
    <row r="27" spans="1:34" s="517" customFormat="1" ht="12.75" customHeight="1">
      <c r="A27" s="3454" t="s">
        <v>1811</v>
      </c>
      <c r="B27" s="3235"/>
      <c r="C27" s="3236"/>
      <c r="D27" s="3236"/>
      <c r="E27" s="3236"/>
      <c r="F27" s="3236"/>
      <c r="G27" s="3236"/>
      <c r="H27" s="3236"/>
      <c r="I27" s="3236"/>
      <c r="J27" s="3829">
        <f>SUM(C27:I27)</f>
        <v>0</v>
      </c>
      <c r="K27" s="3236"/>
      <c r="L27" s="3236"/>
      <c r="M27" s="3236"/>
      <c r="N27" s="3236"/>
      <c r="O27" s="3837">
        <f>SUM(J27:N27)</f>
        <v>0</v>
      </c>
      <c r="P27" s="3455"/>
      <c r="Q27" s="399"/>
      <c r="AH27" s="394"/>
    </row>
    <row r="28" spans="1:34" s="517" customFormat="1" ht="12.75" customHeight="1">
      <c r="A28" s="3833" t="s">
        <v>1808</v>
      </c>
      <c r="B28" s="3832"/>
      <c r="C28" s="5151">
        <f>SUM(C25:C27)</f>
        <v>0</v>
      </c>
      <c r="D28" s="5151">
        <f t="shared" ref="D28:P28" si="5">SUM(D25:D27)</f>
        <v>0</v>
      </c>
      <c r="E28" s="5151">
        <f t="shared" si="5"/>
        <v>0</v>
      </c>
      <c r="F28" s="5151">
        <f t="shared" si="5"/>
        <v>0</v>
      </c>
      <c r="G28" s="5151">
        <f t="shared" si="5"/>
        <v>0</v>
      </c>
      <c r="H28" s="5151">
        <f t="shared" si="5"/>
        <v>0</v>
      </c>
      <c r="I28" s="5151">
        <f t="shared" si="5"/>
        <v>0</v>
      </c>
      <c r="J28" s="5151">
        <f t="shared" si="5"/>
        <v>0</v>
      </c>
      <c r="K28" s="5151">
        <f t="shared" si="5"/>
        <v>0</v>
      </c>
      <c r="L28" s="5151">
        <f t="shared" si="5"/>
        <v>0</v>
      </c>
      <c r="M28" s="5151">
        <f t="shared" si="5"/>
        <v>0</v>
      </c>
      <c r="N28" s="5151">
        <f t="shared" si="5"/>
        <v>0</v>
      </c>
      <c r="O28" s="5151">
        <f t="shared" si="5"/>
        <v>0</v>
      </c>
      <c r="P28" s="3815">
        <f t="shared" si="5"/>
        <v>0</v>
      </c>
      <c r="Q28" s="399"/>
      <c r="AH28" s="394"/>
    </row>
    <row r="29" spans="1:34" s="517" customFormat="1" ht="12.75" customHeight="1">
      <c r="A29" s="3449" t="s">
        <v>1715</v>
      </c>
      <c r="B29" s="2395"/>
      <c r="C29" s="3834">
        <f>+C24-C28</f>
        <v>0</v>
      </c>
      <c r="D29" s="3834">
        <f t="shared" ref="D29:P29" si="6">+D24-D28</f>
        <v>0</v>
      </c>
      <c r="E29" s="3834">
        <f t="shared" si="6"/>
        <v>0</v>
      </c>
      <c r="F29" s="3834">
        <f t="shared" si="6"/>
        <v>0</v>
      </c>
      <c r="G29" s="3834">
        <f t="shared" si="6"/>
        <v>0</v>
      </c>
      <c r="H29" s="3834">
        <f t="shared" si="6"/>
        <v>0</v>
      </c>
      <c r="I29" s="3834">
        <f t="shared" si="6"/>
        <v>0</v>
      </c>
      <c r="J29" s="3834">
        <f t="shared" si="6"/>
        <v>0</v>
      </c>
      <c r="K29" s="3834">
        <f t="shared" si="6"/>
        <v>0</v>
      </c>
      <c r="L29" s="3834">
        <f t="shared" si="6"/>
        <v>0</v>
      </c>
      <c r="M29" s="3834">
        <f t="shared" si="6"/>
        <v>0</v>
      </c>
      <c r="N29" s="3834">
        <f t="shared" si="6"/>
        <v>0</v>
      </c>
      <c r="O29" s="3834">
        <f t="shared" si="6"/>
        <v>0</v>
      </c>
      <c r="P29" s="3846">
        <f t="shared" si="6"/>
        <v>0</v>
      </c>
      <c r="Q29" s="399"/>
    </row>
    <row r="30" spans="1:34" s="517" customFormat="1" ht="11.15" customHeight="1">
      <c r="A30" s="807"/>
      <c r="B30" s="26"/>
      <c r="C30" s="808"/>
      <c r="D30" s="645"/>
      <c r="E30" s="645"/>
      <c r="F30" s="645"/>
      <c r="G30" s="645"/>
      <c r="H30" s="645"/>
      <c r="I30" s="645"/>
      <c r="J30" s="645"/>
      <c r="K30" s="645"/>
      <c r="L30" s="645"/>
      <c r="M30" s="2652"/>
      <c r="N30" s="2396"/>
      <c r="O30" s="3439"/>
      <c r="P30" s="646"/>
      <c r="Q30" s="399"/>
      <c r="AH30" s="394"/>
    </row>
    <row r="31" spans="1:34" s="517" customFormat="1" ht="12.75" customHeight="1">
      <c r="A31" s="809" t="s">
        <v>1698</v>
      </c>
      <c r="B31" s="20"/>
      <c r="C31" s="28">
        <f t="shared" ref="C31:P31" si="7">+C19+C29</f>
        <v>0</v>
      </c>
      <c r="D31" s="28">
        <f t="shared" si="7"/>
        <v>0</v>
      </c>
      <c r="E31" s="28">
        <f t="shared" si="7"/>
        <v>0</v>
      </c>
      <c r="F31" s="28">
        <f t="shared" si="7"/>
        <v>0</v>
      </c>
      <c r="G31" s="28">
        <f t="shared" si="7"/>
        <v>0</v>
      </c>
      <c r="H31" s="28">
        <f t="shared" si="7"/>
        <v>0</v>
      </c>
      <c r="I31" s="28">
        <f t="shared" si="7"/>
        <v>0</v>
      </c>
      <c r="J31" s="28">
        <f t="shared" si="7"/>
        <v>0</v>
      </c>
      <c r="K31" s="28">
        <f t="shared" si="7"/>
        <v>0</v>
      </c>
      <c r="L31" s="28">
        <f t="shared" si="7"/>
        <v>0</v>
      </c>
      <c r="M31" s="28">
        <f t="shared" si="7"/>
        <v>0</v>
      </c>
      <c r="N31" s="28">
        <f t="shared" si="7"/>
        <v>0</v>
      </c>
      <c r="O31" s="3440">
        <f t="shared" si="7"/>
        <v>0</v>
      </c>
      <c r="P31" s="3860">
        <f t="shared" si="7"/>
        <v>0</v>
      </c>
      <c r="Q31" s="399"/>
      <c r="R31" s="541"/>
    </row>
    <row r="32" spans="1:34" s="517" customFormat="1" ht="12.75" customHeight="1">
      <c r="A32" s="2632" t="s">
        <v>1980</v>
      </c>
      <c r="B32" s="2414"/>
      <c r="C32" s="2398"/>
      <c r="D32" s="2398"/>
      <c r="E32" s="2398"/>
      <c r="F32" s="2398"/>
      <c r="G32" s="2398"/>
      <c r="H32" s="2398"/>
      <c r="I32" s="2398"/>
      <c r="J32" s="2378">
        <f>SUM(C32:I32)</f>
        <v>0</v>
      </c>
      <c r="K32" s="2398"/>
      <c r="L32" s="2398"/>
      <c r="M32" s="2653"/>
      <c r="N32" s="2398"/>
      <c r="O32" s="3435">
        <f>SUM(J32:L32)</f>
        <v>0</v>
      </c>
      <c r="P32" s="2399"/>
      <c r="Q32" s="399"/>
      <c r="R32" s="541"/>
    </row>
    <row r="33" spans="1:45" s="517" customFormat="1" ht="12.75" customHeight="1">
      <c r="A33" s="3450" t="s">
        <v>451</v>
      </c>
      <c r="B33" s="2415"/>
      <c r="C33" s="2365">
        <f>SUM(C31:C32)</f>
        <v>0</v>
      </c>
      <c r="D33" s="2365">
        <f t="shared" ref="D33:P33" si="8">SUM(D31:D32)</f>
        <v>0</v>
      </c>
      <c r="E33" s="2365">
        <f t="shared" si="8"/>
        <v>0</v>
      </c>
      <c r="F33" s="2365">
        <f t="shared" si="8"/>
        <v>0</v>
      </c>
      <c r="G33" s="2365">
        <f>SUM(G31:G32)</f>
        <v>0</v>
      </c>
      <c r="H33" s="2365">
        <f t="shared" si="8"/>
        <v>0</v>
      </c>
      <c r="I33" s="2365">
        <f t="shared" si="8"/>
        <v>0</v>
      </c>
      <c r="J33" s="2365">
        <f t="shared" si="8"/>
        <v>0</v>
      </c>
      <c r="K33" s="2365">
        <f t="shared" si="8"/>
        <v>0</v>
      </c>
      <c r="L33" s="2365">
        <f t="shared" si="8"/>
        <v>0</v>
      </c>
      <c r="M33" s="2365">
        <f t="shared" si="8"/>
        <v>0</v>
      </c>
      <c r="N33" s="2365">
        <f t="shared" si="8"/>
        <v>0</v>
      </c>
      <c r="O33" s="3441">
        <f>SUM(O31:O32)</f>
        <v>0</v>
      </c>
      <c r="P33" s="3813">
        <f t="shared" si="8"/>
        <v>0</v>
      </c>
      <c r="Q33" s="399"/>
      <c r="R33" s="541"/>
    </row>
    <row r="34" spans="1:45" s="517" customFormat="1" ht="12.75" customHeight="1">
      <c r="A34" s="813" t="s">
        <v>1053</v>
      </c>
      <c r="B34" s="2415"/>
      <c r="C34" s="2367"/>
      <c r="D34" s="2367"/>
      <c r="E34" s="2367"/>
      <c r="F34" s="2367"/>
      <c r="G34" s="2367"/>
      <c r="H34" s="2367"/>
      <c r="I34" s="2367"/>
      <c r="J34" s="2367"/>
      <c r="K34" s="2367"/>
      <c r="L34" s="2367"/>
      <c r="M34" s="2367"/>
      <c r="N34" s="2367"/>
      <c r="O34" s="3405"/>
      <c r="P34" s="3861"/>
      <c r="Q34" s="399"/>
    </row>
    <row r="35" spans="1:45" s="517" customFormat="1" ht="12.75" customHeight="1">
      <c r="A35" s="814" t="s">
        <v>1682</v>
      </c>
      <c r="B35" s="20"/>
      <c r="C35" s="834">
        <f>+'50.31'!C29</f>
        <v>0</v>
      </c>
      <c r="D35" s="834">
        <f>+'50.32'!C29</f>
        <v>0</v>
      </c>
      <c r="E35" s="834">
        <f>+'50.33'!C29</f>
        <v>0</v>
      </c>
      <c r="F35" s="834">
        <f>+'50.34'!C29</f>
        <v>0</v>
      </c>
      <c r="G35" s="834">
        <f>+'50.35'!C29</f>
        <v>0</v>
      </c>
      <c r="H35" s="834">
        <f>+'50.36'!C29</f>
        <v>0</v>
      </c>
      <c r="I35" s="834">
        <f>+'50.37'!C29</f>
        <v>0</v>
      </c>
      <c r="J35" s="2418">
        <f>SUM(C35:I35)</f>
        <v>0</v>
      </c>
      <c r="K35" s="31"/>
      <c r="L35" s="31"/>
      <c r="M35" s="2660"/>
      <c r="N35" s="1806"/>
      <c r="O35" s="3442">
        <f>SUM(J35:N35)</f>
        <v>0</v>
      </c>
      <c r="P35" s="32"/>
      <c r="Q35" s="399"/>
    </row>
    <row r="36" spans="1:45" s="517" customFormat="1" ht="12.75" customHeight="1">
      <c r="A36" s="814" t="s">
        <v>1683</v>
      </c>
      <c r="B36" s="20"/>
      <c r="C36" s="13"/>
      <c r="D36" s="13"/>
      <c r="E36" s="13"/>
      <c r="F36" s="13"/>
      <c r="G36" s="13"/>
      <c r="H36" s="13"/>
      <c r="I36" s="13"/>
      <c r="J36" s="2684">
        <f>SUM(C36:I36)</f>
        <v>0</v>
      </c>
      <c r="K36" s="2835"/>
      <c r="L36" s="2835"/>
      <c r="M36" s="2981"/>
      <c r="N36" s="2402"/>
      <c r="O36" s="3443">
        <f>SUM(J36:N36)</f>
        <v>0</v>
      </c>
      <c r="P36" s="249"/>
      <c r="Q36" s="399"/>
    </row>
    <row r="37" spans="1:45" s="517" customFormat="1" ht="12.75" customHeight="1">
      <c r="A37" s="2401" t="s">
        <v>1684</v>
      </c>
      <c r="B37" s="2394"/>
      <c r="C37" s="834">
        <f>+'50.31'!F29+'50.31'!G29</f>
        <v>0</v>
      </c>
      <c r="D37" s="834">
        <f>+'50.32'!F29+'50.32'!G29</f>
        <v>0</v>
      </c>
      <c r="E37" s="834">
        <f>+'50.33'!F29+'50.33'!G29</f>
        <v>0</v>
      </c>
      <c r="F37" s="834">
        <f>+'50.34'!F29+'50.34'!G29</f>
        <v>0</v>
      </c>
      <c r="G37" s="834">
        <f>+'50.35'!F29+'50.35'!G29</f>
        <v>0</v>
      </c>
      <c r="H37" s="834">
        <f>+'50.36'!F29+'50.36'!G29</f>
        <v>0</v>
      </c>
      <c r="I37" s="834">
        <f>+'50.37'!F29+'50.37'!G29</f>
        <v>0</v>
      </c>
      <c r="J37" s="2418">
        <f>SUM(C37:I37)</f>
        <v>0</v>
      </c>
      <c r="K37" s="31"/>
      <c r="L37" s="31"/>
      <c r="M37" s="2660"/>
      <c r="N37" s="1806"/>
      <c r="O37" s="3442">
        <f>SUM(J37:N37)</f>
        <v>0</v>
      </c>
      <c r="P37" s="32"/>
      <c r="Q37" s="399"/>
      <c r="AS37" s="543"/>
    </row>
    <row r="38" spans="1:45" s="517" customFormat="1" ht="12.75" customHeight="1">
      <c r="A38" s="2389" t="s">
        <v>1821</v>
      </c>
      <c r="B38" s="3235"/>
      <c r="C38" s="3240"/>
      <c r="D38" s="3240"/>
      <c r="E38" s="3240"/>
      <c r="F38" s="3240"/>
      <c r="G38" s="3240"/>
      <c r="H38" s="3240"/>
      <c r="I38" s="3240"/>
      <c r="J38" s="816">
        <f>SUM(C38:I38)</f>
        <v>0</v>
      </c>
      <c r="K38" s="3240"/>
      <c r="L38" s="3240"/>
      <c r="M38" s="3240"/>
      <c r="N38" s="3240"/>
      <c r="O38" s="3445">
        <f t="shared" ref="O38:O39" si="9">SUM(J38:N38)</f>
        <v>0</v>
      </c>
      <c r="P38" s="3241"/>
      <c r="Q38" s="399"/>
      <c r="AS38" s="543"/>
    </row>
    <row r="39" spans="1:45" s="517" customFormat="1" ht="12.75" customHeight="1">
      <c r="A39" s="2389" t="s">
        <v>1822</v>
      </c>
      <c r="B39" s="3235"/>
      <c r="C39" s="1805"/>
      <c r="D39" s="1805"/>
      <c r="E39" s="1805"/>
      <c r="F39" s="1805"/>
      <c r="G39" s="1805"/>
      <c r="H39" s="1805"/>
      <c r="I39" s="1805"/>
      <c r="J39" s="3414">
        <f t="shared" ref="J39" si="10">SUM(C39:I39)</f>
        <v>0</v>
      </c>
      <c r="K39" s="1805"/>
      <c r="L39" s="1805"/>
      <c r="M39" s="1805"/>
      <c r="N39" s="1805"/>
      <c r="O39" s="3435">
        <f t="shared" si="9"/>
        <v>0</v>
      </c>
      <c r="P39" s="2404"/>
      <c r="Q39" s="399"/>
      <c r="AS39" s="543"/>
    </row>
    <row r="40" spans="1:45" s="517" customFormat="1" ht="12.75" customHeight="1">
      <c r="A40" s="3451" t="s">
        <v>452</v>
      </c>
      <c r="B40" s="2395"/>
      <c r="C40" s="2392">
        <f t="shared" ref="C40:P40" si="11">SUM(C35:C39)</f>
        <v>0</v>
      </c>
      <c r="D40" s="2392">
        <f t="shared" si="11"/>
        <v>0</v>
      </c>
      <c r="E40" s="2392">
        <f t="shared" si="11"/>
        <v>0</v>
      </c>
      <c r="F40" s="2392">
        <f t="shared" si="11"/>
        <v>0</v>
      </c>
      <c r="G40" s="2392">
        <f t="shared" si="11"/>
        <v>0</v>
      </c>
      <c r="H40" s="2392">
        <f t="shared" si="11"/>
        <v>0</v>
      </c>
      <c r="I40" s="2392">
        <f t="shared" si="11"/>
        <v>0</v>
      </c>
      <c r="J40" s="2392">
        <f t="shared" si="11"/>
        <v>0</v>
      </c>
      <c r="K40" s="2392">
        <f t="shared" si="11"/>
        <v>0</v>
      </c>
      <c r="L40" s="2392">
        <f t="shared" si="11"/>
        <v>0</v>
      </c>
      <c r="M40" s="2392">
        <f t="shared" si="11"/>
        <v>0</v>
      </c>
      <c r="N40" s="2392">
        <f t="shared" si="11"/>
        <v>0</v>
      </c>
      <c r="O40" s="2392">
        <f t="shared" si="11"/>
        <v>0</v>
      </c>
      <c r="P40" s="3848">
        <f t="shared" si="11"/>
        <v>0</v>
      </c>
      <c r="Q40" s="399"/>
    </row>
    <row r="41" spans="1:45" s="517" customFormat="1" ht="12.75" customHeight="1">
      <c r="A41" s="817" t="s">
        <v>453</v>
      </c>
      <c r="B41" s="840"/>
      <c r="C41" s="3464"/>
      <c r="D41" s="3464"/>
      <c r="E41" s="3464"/>
      <c r="F41" s="3464"/>
      <c r="G41" s="3464"/>
      <c r="H41" s="3464"/>
      <c r="I41" s="3464"/>
      <c r="J41" s="3464"/>
      <c r="K41" s="3464"/>
      <c r="L41" s="3464"/>
      <c r="M41" s="3464"/>
      <c r="N41" s="3464"/>
      <c r="O41" s="3465"/>
      <c r="P41" s="3862"/>
      <c r="Q41" s="399"/>
    </row>
    <row r="42" spans="1:45" s="517" customFormat="1" ht="12.75" customHeight="1">
      <c r="A42" s="814" t="s">
        <v>1846</v>
      </c>
      <c r="B42" s="20"/>
      <c r="C42" s="1821"/>
      <c r="D42" s="1821"/>
      <c r="E42" s="1821"/>
      <c r="F42" s="1821"/>
      <c r="G42" s="1821"/>
      <c r="H42" s="1821"/>
      <c r="I42" s="1821">
        <v>0</v>
      </c>
      <c r="J42" s="3461">
        <f>SUM(C42:I42)</f>
        <v>0</v>
      </c>
      <c r="K42" s="1989"/>
      <c r="L42" s="1989"/>
      <c r="M42" s="1989"/>
      <c r="N42" s="1989"/>
      <c r="O42" s="3466">
        <f>SUM(J42:N42)</f>
        <v>0</v>
      </c>
      <c r="P42" s="32"/>
      <c r="Q42" s="399"/>
    </row>
    <row r="43" spans="1:45" s="517" customFormat="1" ht="12.75" customHeight="1">
      <c r="A43" s="806" t="s">
        <v>1686</v>
      </c>
      <c r="B43" s="20"/>
      <c r="C43" s="246"/>
      <c r="D43" s="247"/>
      <c r="E43" s="247"/>
      <c r="F43" s="247"/>
      <c r="G43" s="247"/>
      <c r="H43" s="247"/>
      <c r="I43" s="247"/>
      <c r="J43" s="2684">
        <f>SUM(C43:I43)</f>
        <v>0</v>
      </c>
      <c r="K43" s="247"/>
      <c r="L43" s="247"/>
      <c r="M43" s="2402"/>
      <c r="N43" s="2402"/>
      <c r="O43" s="3443">
        <f>SUM(J43:N43)</f>
        <v>0</v>
      </c>
      <c r="P43" s="249"/>
      <c r="Q43" s="399"/>
    </row>
    <row r="44" spans="1:45" s="517" customFormat="1" ht="12.75" customHeight="1">
      <c r="A44" s="2393" t="s">
        <v>1685</v>
      </c>
      <c r="B44" s="2394"/>
      <c r="C44" s="1805"/>
      <c r="D44" s="1806"/>
      <c r="E44" s="1806"/>
      <c r="F44" s="1806"/>
      <c r="G44" s="1806"/>
      <c r="H44" s="1806"/>
      <c r="I44" s="1806">
        <v>0</v>
      </c>
      <c r="J44" s="3243">
        <f>SUM(C44:I44)</f>
        <v>0</v>
      </c>
      <c r="K44" s="1806"/>
      <c r="L44" s="1806"/>
      <c r="M44" s="1806"/>
      <c r="N44" s="1806"/>
      <c r="O44" s="3442">
        <f>SUM(J44:N44)</f>
        <v>0</v>
      </c>
      <c r="P44" s="2404"/>
      <c r="Q44" s="399"/>
    </row>
    <row r="45" spans="1:45" s="517" customFormat="1" ht="12.75" customHeight="1">
      <c r="A45" s="2389" t="s">
        <v>1848</v>
      </c>
      <c r="B45" s="3235"/>
      <c r="C45" s="1805"/>
      <c r="D45" s="3025"/>
      <c r="E45" s="3025"/>
      <c r="F45" s="3025"/>
      <c r="G45" s="3025"/>
      <c r="H45" s="3025"/>
      <c r="I45" s="3025"/>
      <c r="J45" s="3244">
        <f t="shared" ref="J45:J46" si="12">SUM(C45:I45)</f>
        <v>0</v>
      </c>
      <c r="K45" s="3025"/>
      <c r="L45" s="3025"/>
      <c r="M45" s="3025"/>
      <c r="N45" s="3025"/>
      <c r="O45" s="3443">
        <f t="shared" ref="O45:O46" si="13">SUM(J45:N45)</f>
        <v>0</v>
      </c>
      <c r="P45" s="3241"/>
      <c r="Q45" s="399"/>
    </row>
    <row r="46" spans="1:45" s="517" customFormat="1" ht="12.75" customHeight="1">
      <c r="A46" s="2389" t="s">
        <v>1847</v>
      </c>
      <c r="B46" s="3235"/>
      <c r="C46" s="1805"/>
      <c r="D46" s="3236"/>
      <c r="E46" s="3236"/>
      <c r="F46" s="3236"/>
      <c r="G46" s="3236"/>
      <c r="H46" s="3236"/>
      <c r="I46" s="3236"/>
      <c r="J46" s="3243">
        <f t="shared" si="12"/>
        <v>0</v>
      </c>
      <c r="K46" s="3236"/>
      <c r="L46" s="3236"/>
      <c r="M46" s="3236"/>
      <c r="N46" s="3236"/>
      <c r="O46" s="3442">
        <f t="shared" si="13"/>
        <v>0</v>
      </c>
      <c r="P46" s="2404"/>
      <c r="Q46" s="399"/>
    </row>
    <row r="47" spans="1:45" s="517" customFormat="1" ht="12.75" customHeight="1">
      <c r="A47" s="3471" t="s">
        <v>1730</v>
      </c>
      <c r="B47" s="3459"/>
      <c r="C47" s="2018"/>
      <c r="D47" s="2018"/>
      <c r="E47" s="2018"/>
      <c r="F47" s="2018"/>
      <c r="G47" s="2018"/>
      <c r="H47" s="2018"/>
      <c r="I47" s="2018"/>
      <c r="J47" s="3467">
        <f t="shared" ref="J47" si="14">SUM(C47:I47)</f>
        <v>0</v>
      </c>
      <c r="K47" s="2018"/>
      <c r="L47" s="2018"/>
      <c r="M47" s="2018"/>
      <c r="N47" s="2018"/>
      <c r="O47" s="3458">
        <f t="shared" ref="O47" si="15">SUM(J47:N47)</f>
        <v>0</v>
      </c>
      <c r="P47" s="3468"/>
      <c r="Q47" s="399"/>
    </row>
    <row r="48" spans="1:45" s="517" customFormat="1" ht="12.75" customHeight="1">
      <c r="A48" s="3450" t="s">
        <v>454</v>
      </c>
      <c r="B48" s="2395"/>
      <c r="C48" s="2392">
        <f>SUM(C42:C47)</f>
        <v>0</v>
      </c>
      <c r="D48" s="2392">
        <f t="shared" ref="D48:P48" si="16">SUM(D42:D47)</f>
        <v>0</v>
      </c>
      <c r="E48" s="2392">
        <f t="shared" si="16"/>
        <v>0</v>
      </c>
      <c r="F48" s="2392">
        <f t="shared" si="16"/>
        <v>0</v>
      </c>
      <c r="G48" s="2392">
        <f t="shared" si="16"/>
        <v>0</v>
      </c>
      <c r="H48" s="2392">
        <f t="shared" si="16"/>
        <v>0</v>
      </c>
      <c r="I48" s="2392">
        <f t="shared" si="16"/>
        <v>0</v>
      </c>
      <c r="J48" s="2392">
        <f t="shared" si="16"/>
        <v>0</v>
      </c>
      <c r="K48" s="2392">
        <f t="shared" si="16"/>
        <v>0</v>
      </c>
      <c r="L48" s="2392">
        <f t="shared" si="16"/>
        <v>0</v>
      </c>
      <c r="M48" s="2392">
        <f t="shared" si="16"/>
        <v>0</v>
      </c>
      <c r="N48" s="2392">
        <f t="shared" si="16"/>
        <v>0</v>
      </c>
      <c r="O48" s="2392">
        <f t="shared" si="16"/>
        <v>0</v>
      </c>
      <c r="P48" s="3848">
        <f t="shared" si="16"/>
        <v>0</v>
      </c>
      <c r="Q48" s="399"/>
    </row>
    <row r="49" spans="1:18" s="517" customFormat="1" ht="12" customHeight="1">
      <c r="A49" s="835" t="s">
        <v>455</v>
      </c>
      <c r="B49" s="2526"/>
      <c r="C49" s="3236"/>
      <c r="D49" s="2923"/>
      <c r="E49" s="2923"/>
      <c r="F49" s="2923"/>
      <c r="G49" s="2923"/>
      <c r="H49" s="2923"/>
      <c r="I49" s="2923"/>
      <c r="J49" s="3462">
        <f>SUM(C49:I49)</f>
        <v>0</v>
      </c>
      <c r="K49" s="2923"/>
      <c r="L49" s="2923"/>
      <c r="M49" s="2923"/>
      <c r="N49" s="2923"/>
      <c r="O49" s="3463">
        <f>SUM(J49:N49)</f>
        <v>0</v>
      </c>
      <c r="P49" s="3455"/>
      <c r="Q49" s="399"/>
    </row>
    <row r="50" spans="1:18" s="517" customFormat="1" ht="12.75" customHeight="1">
      <c r="A50" s="819" t="s">
        <v>456</v>
      </c>
      <c r="B50" s="2416"/>
      <c r="C50" s="2392">
        <f t="shared" ref="C50:P50" si="17">C40-C48-C49</f>
        <v>0</v>
      </c>
      <c r="D50" s="2392">
        <f t="shared" si="17"/>
        <v>0</v>
      </c>
      <c r="E50" s="2392">
        <f t="shared" si="17"/>
        <v>0</v>
      </c>
      <c r="F50" s="2392">
        <f t="shared" si="17"/>
        <v>0</v>
      </c>
      <c r="G50" s="2392">
        <f t="shared" si="17"/>
        <v>0</v>
      </c>
      <c r="H50" s="2392">
        <f t="shared" si="17"/>
        <v>0</v>
      </c>
      <c r="I50" s="2392">
        <f t="shared" si="17"/>
        <v>0</v>
      </c>
      <c r="J50" s="2392">
        <f t="shared" si="17"/>
        <v>0</v>
      </c>
      <c r="K50" s="2392">
        <f t="shared" si="17"/>
        <v>0</v>
      </c>
      <c r="L50" s="2392">
        <f t="shared" si="17"/>
        <v>0</v>
      </c>
      <c r="M50" s="2392">
        <f t="shared" si="17"/>
        <v>0</v>
      </c>
      <c r="N50" s="2392">
        <f t="shared" si="17"/>
        <v>0</v>
      </c>
      <c r="O50" s="3438">
        <f t="shared" si="17"/>
        <v>0</v>
      </c>
      <c r="P50" s="3848">
        <f t="shared" si="17"/>
        <v>0</v>
      </c>
      <c r="Q50" s="399"/>
    </row>
    <row r="51" spans="1:18" s="517" customFormat="1" ht="12.75" customHeight="1">
      <c r="A51" s="2371" t="s">
        <v>1516</v>
      </c>
      <c r="B51" s="2374"/>
      <c r="C51" s="3026"/>
      <c r="D51" s="3026"/>
      <c r="E51" s="3026"/>
      <c r="F51" s="3026"/>
      <c r="G51" s="3026"/>
      <c r="H51" s="3026"/>
      <c r="I51" s="3026"/>
      <c r="J51" s="3027"/>
      <c r="K51" s="2980"/>
      <c r="L51" s="330"/>
      <c r="M51" s="2659"/>
      <c r="N51" s="330"/>
      <c r="O51" s="3444">
        <f>SUM(K51:N51)</f>
        <v>0</v>
      </c>
      <c r="P51" s="3863"/>
      <c r="Q51" s="399"/>
    </row>
    <row r="52" spans="1:18" s="517" customFormat="1" ht="12.75" customHeight="1">
      <c r="A52" s="820" t="s">
        <v>1517</v>
      </c>
      <c r="B52" s="250"/>
      <c r="C52" s="3028"/>
      <c r="D52" s="3028"/>
      <c r="E52" s="3028"/>
      <c r="F52" s="3028"/>
      <c r="G52" s="3028"/>
      <c r="H52" s="3028"/>
      <c r="I52" s="3028"/>
      <c r="J52" s="3029"/>
      <c r="K52" s="2924"/>
      <c r="L52" s="837"/>
      <c r="M52" s="2655"/>
      <c r="N52" s="2372"/>
      <c r="O52" s="2655"/>
      <c r="P52" s="838"/>
      <c r="Q52" s="399"/>
    </row>
    <row r="53" spans="1:18" s="517" customFormat="1" ht="12.75" customHeight="1">
      <c r="A53" s="822" t="s">
        <v>1518</v>
      </c>
      <c r="B53" s="20"/>
      <c r="C53" s="13"/>
      <c r="D53" s="13"/>
      <c r="E53" s="13"/>
      <c r="F53" s="13"/>
      <c r="G53" s="13"/>
      <c r="H53" s="13"/>
      <c r="I53" s="13"/>
      <c r="J53" s="2418">
        <f>SUM(C53:I53)</f>
        <v>0</v>
      </c>
      <c r="K53" s="330"/>
      <c r="L53" s="13"/>
      <c r="M53" s="1805"/>
      <c r="N53" s="1806"/>
      <c r="O53" s="3435">
        <f>SUM(J53:N53)</f>
        <v>0</v>
      </c>
      <c r="P53" s="32"/>
      <c r="Q53" s="399"/>
    </row>
    <row r="54" spans="1:18" s="517" customFormat="1" ht="12.75" customHeight="1">
      <c r="A54" s="822" t="s">
        <v>1522</v>
      </c>
      <c r="B54" s="20"/>
      <c r="C54" s="246"/>
      <c r="D54" s="246"/>
      <c r="E54" s="246"/>
      <c r="F54" s="246"/>
      <c r="G54" s="246"/>
      <c r="H54" s="246"/>
      <c r="I54" s="246"/>
      <c r="J54" s="2684">
        <f>SUM(C54:I54)</f>
        <v>0</v>
      </c>
      <c r="K54" s="246"/>
      <c r="L54" s="246"/>
      <c r="M54" s="246"/>
      <c r="N54" s="2402"/>
      <c r="O54" s="3445">
        <f>SUM(J54:N54)</f>
        <v>0</v>
      </c>
      <c r="P54" s="249"/>
      <c r="Q54" s="399"/>
      <c r="R54" s="541"/>
    </row>
    <row r="55" spans="1:18" s="517" customFormat="1" ht="12.75" customHeight="1">
      <c r="A55" s="822" t="s">
        <v>1519</v>
      </c>
      <c r="B55" s="20"/>
      <c r="C55" s="13"/>
      <c r="D55" s="13"/>
      <c r="E55" s="13"/>
      <c r="F55" s="13"/>
      <c r="G55" s="13"/>
      <c r="H55" s="13"/>
      <c r="I55" s="13"/>
      <c r="J55" s="2418">
        <f>SUM(C55:I55)</f>
        <v>0</v>
      </c>
      <c r="K55" s="13"/>
      <c r="L55" s="13"/>
      <c r="M55" s="13"/>
      <c r="N55" s="1806"/>
      <c r="O55" s="3435">
        <f>SUM(J55:N55)</f>
        <v>0</v>
      </c>
      <c r="P55" s="32"/>
      <c r="Q55" s="399"/>
      <c r="R55" s="541"/>
    </row>
    <row r="56" spans="1:18" s="517" customFormat="1" ht="12.75" customHeight="1">
      <c r="A56" s="822" t="s">
        <v>1849</v>
      </c>
      <c r="B56" s="2394"/>
      <c r="C56" s="13"/>
      <c r="D56" s="13"/>
      <c r="E56" s="13"/>
      <c r="F56" s="13"/>
      <c r="G56" s="13"/>
      <c r="H56" s="13"/>
      <c r="I56" s="13"/>
      <c r="J56" s="2418">
        <f>SUM(C56:I56)</f>
        <v>0</v>
      </c>
      <c r="K56" s="1805"/>
      <c r="L56" s="1805"/>
      <c r="M56" s="13"/>
      <c r="N56" s="1806"/>
      <c r="O56" s="3435">
        <f>SUM(J56:N56)</f>
        <v>0</v>
      </c>
      <c r="P56" s="2404"/>
      <c r="Q56" s="399"/>
      <c r="R56" s="541"/>
    </row>
    <row r="57" spans="1:18" s="517" customFormat="1" ht="12.75" customHeight="1">
      <c r="A57" s="822" t="s">
        <v>1520</v>
      </c>
      <c r="B57" s="2394"/>
      <c r="C57" s="1805"/>
      <c r="D57" s="1805"/>
      <c r="E57" s="1805"/>
      <c r="F57" s="1805"/>
      <c r="G57" s="1805"/>
      <c r="H57" s="1805"/>
      <c r="I57" s="1805"/>
      <c r="J57" s="2418">
        <f>SUM(C57:I57)</f>
        <v>0</v>
      </c>
      <c r="K57" s="1805"/>
      <c r="L57" s="1805"/>
      <c r="M57" s="1805"/>
      <c r="N57" s="1806"/>
      <c r="O57" s="3435">
        <f>SUM(J57:N57)</f>
        <v>0</v>
      </c>
      <c r="P57" s="2404">
        <v>0</v>
      </c>
      <c r="Q57" s="399"/>
    </row>
    <row r="58" spans="1:18" s="517" customFormat="1" ht="12.75" customHeight="1">
      <c r="A58" s="3452" t="s">
        <v>715</v>
      </c>
      <c r="B58" s="2416"/>
      <c r="C58" s="2417">
        <f t="shared" ref="C58:P58" si="18">SUM(C50:C57)</f>
        <v>0</v>
      </c>
      <c r="D58" s="2417">
        <f t="shared" si="18"/>
        <v>0</v>
      </c>
      <c r="E58" s="2417">
        <f t="shared" si="18"/>
        <v>0</v>
      </c>
      <c r="F58" s="2417">
        <f t="shared" si="18"/>
        <v>0</v>
      </c>
      <c r="G58" s="2417">
        <f t="shared" si="18"/>
        <v>0</v>
      </c>
      <c r="H58" s="2417">
        <f t="shared" si="18"/>
        <v>0</v>
      </c>
      <c r="I58" s="2417">
        <f t="shared" si="18"/>
        <v>0</v>
      </c>
      <c r="J58" s="2417">
        <f t="shared" si="18"/>
        <v>0</v>
      </c>
      <c r="K58" s="2417">
        <f t="shared" si="18"/>
        <v>0</v>
      </c>
      <c r="L58" s="2417">
        <f t="shared" si="18"/>
        <v>0</v>
      </c>
      <c r="M58" s="2417">
        <f t="shared" si="18"/>
        <v>0</v>
      </c>
      <c r="N58" s="2417">
        <f t="shared" si="18"/>
        <v>0</v>
      </c>
      <c r="O58" s="3438">
        <f t="shared" si="18"/>
        <v>0</v>
      </c>
      <c r="P58" s="3848">
        <f t="shared" si="18"/>
        <v>0</v>
      </c>
      <c r="Q58" s="399"/>
      <c r="R58" s="541"/>
    </row>
    <row r="59" spans="1:18" s="517" customFormat="1" ht="12.75" customHeight="1">
      <c r="A59" s="836"/>
      <c r="B59" s="250"/>
      <c r="C59" s="837"/>
      <c r="D59" s="837"/>
      <c r="E59" s="837"/>
      <c r="F59" s="837"/>
      <c r="G59" s="837"/>
      <c r="H59" s="837"/>
      <c r="I59" s="837"/>
      <c r="J59" s="857"/>
      <c r="K59" s="837"/>
      <c r="L59" s="837"/>
      <c r="M59" s="2655"/>
      <c r="N59" s="2372"/>
      <c r="O59" s="2655"/>
      <c r="P59" s="838"/>
      <c r="Q59" s="399"/>
      <c r="R59" s="541"/>
    </row>
    <row r="60" spans="1:18" s="517" customFormat="1" ht="12.75" customHeight="1">
      <c r="A60" s="2406" t="s">
        <v>1521</v>
      </c>
      <c r="B60" s="19"/>
      <c r="C60" s="1805"/>
      <c r="D60" s="1806"/>
      <c r="E60" s="1806"/>
      <c r="F60" s="1806"/>
      <c r="G60" s="1806"/>
      <c r="H60" s="1806"/>
      <c r="I60" s="1806"/>
      <c r="J60" s="2418">
        <f>SUM(C60:I60)</f>
        <v>0</v>
      </c>
      <c r="K60" s="1806"/>
      <c r="L60" s="1806"/>
      <c r="M60" s="1806"/>
      <c r="N60" s="1806"/>
      <c r="O60" s="3443">
        <f>SUM(J60:N60)</f>
        <v>0</v>
      </c>
      <c r="P60" s="2404"/>
      <c r="Q60" s="399"/>
    </row>
    <row r="61" spans="1:18" s="517" customFormat="1" ht="28" customHeight="1">
      <c r="A61" s="826" t="s">
        <v>1692</v>
      </c>
      <c r="B61" s="19"/>
      <c r="C61" s="2408">
        <f t="shared" ref="C61:P61" si="19">C33-C58-C60</f>
        <v>0</v>
      </c>
      <c r="D61" s="2408">
        <f t="shared" si="19"/>
        <v>0</v>
      </c>
      <c r="E61" s="2408">
        <f t="shared" si="19"/>
        <v>0</v>
      </c>
      <c r="F61" s="2408">
        <f t="shared" si="19"/>
        <v>0</v>
      </c>
      <c r="G61" s="2408">
        <f t="shared" si="19"/>
        <v>0</v>
      </c>
      <c r="H61" s="2408">
        <f t="shared" si="19"/>
        <v>0</v>
      </c>
      <c r="I61" s="2408">
        <f t="shared" si="19"/>
        <v>0</v>
      </c>
      <c r="J61" s="2419">
        <f t="shared" si="19"/>
        <v>0</v>
      </c>
      <c r="K61" s="2408">
        <f t="shared" si="19"/>
        <v>0</v>
      </c>
      <c r="L61" s="2408">
        <f t="shared" si="19"/>
        <v>0</v>
      </c>
      <c r="M61" s="2408">
        <f t="shared" si="19"/>
        <v>0</v>
      </c>
      <c r="N61" s="2408">
        <f t="shared" si="19"/>
        <v>0</v>
      </c>
      <c r="O61" s="3446">
        <f t="shared" si="19"/>
        <v>0</v>
      </c>
      <c r="P61" s="3864">
        <f t="shared" si="19"/>
        <v>0</v>
      </c>
      <c r="Q61" s="399"/>
      <c r="R61" s="541"/>
    </row>
    <row r="62" spans="1:18" s="517" customFormat="1" ht="11.15" customHeight="1" thickBot="1">
      <c r="A62" s="2409"/>
      <c r="B62" s="2410"/>
      <c r="C62" s="2366"/>
      <c r="D62" s="2366"/>
      <c r="E62" s="2366"/>
      <c r="F62" s="2366"/>
      <c r="G62" s="2366"/>
      <c r="H62" s="2366"/>
      <c r="I62" s="2366"/>
      <c r="J62" s="2411"/>
      <c r="K62" s="2366"/>
      <c r="L62" s="2366"/>
      <c r="M62" s="2366"/>
      <c r="N62" s="2366"/>
      <c r="O62" s="2366"/>
      <c r="P62" s="2412"/>
      <c r="Q62" s="399"/>
      <c r="R62" s="541"/>
    </row>
    <row r="63" spans="1:18" s="517" customFormat="1" ht="11.15" customHeight="1" thickTop="1">
      <c r="A63" s="839" t="s">
        <v>543</v>
      </c>
      <c r="B63" s="503"/>
      <c r="C63" s="503"/>
      <c r="D63" s="503"/>
      <c r="E63" s="503"/>
      <c r="F63" s="503"/>
      <c r="G63" s="503"/>
      <c r="H63" s="503"/>
      <c r="I63" s="503"/>
      <c r="J63" s="503"/>
      <c r="K63" s="503"/>
      <c r="L63" s="503"/>
      <c r="M63" s="503"/>
      <c r="N63" s="503"/>
      <c r="O63" s="79"/>
      <c r="P63" s="79"/>
      <c r="Q63" s="399"/>
      <c r="R63" s="541"/>
    </row>
    <row r="64" spans="1:18" s="517" customFormat="1" ht="14">
      <c r="A64" s="396" t="s">
        <v>1216</v>
      </c>
      <c r="B64" s="399"/>
      <c r="C64" s="399"/>
      <c r="D64" s="399"/>
      <c r="E64" s="399"/>
      <c r="F64" s="399"/>
      <c r="G64" s="399"/>
      <c r="H64" s="399"/>
      <c r="I64" s="399"/>
      <c r="J64" s="399"/>
      <c r="K64" s="399"/>
      <c r="L64" s="399"/>
      <c r="M64" s="399"/>
      <c r="N64" s="399"/>
      <c r="O64" s="399"/>
      <c r="P64" s="108" t="str">
        <f>+ToC!E96</f>
        <v xml:space="preserve">GENERAL Annual Return </v>
      </c>
      <c r="Q64" s="399"/>
    </row>
    <row r="65" spans="1:17" s="517" customFormat="1" ht="14">
      <c r="A65" s="396" t="s">
        <v>1850</v>
      </c>
      <c r="B65" s="393"/>
      <c r="C65" s="393"/>
      <c r="D65" s="393"/>
      <c r="E65" s="393"/>
      <c r="F65" s="393"/>
      <c r="G65" s="399"/>
      <c r="H65" s="399"/>
      <c r="I65" s="399"/>
      <c r="J65" s="399"/>
      <c r="K65" s="399"/>
      <c r="L65" s="399"/>
      <c r="M65" s="399"/>
      <c r="N65" s="399"/>
      <c r="O65" s="393"/>
      <c r="P65" s="407" t="s">
        <v>1896</v>
      </c>
      <c r="Q65" s="399"/>
    </row>
    <row r="66" spans="1:17" s="517" customFormat="1" ht="14">
      <c r="A66" s="514"/>
      <c r="B66" s="393"/>
      <c r="C66" s="393"/>
      <c r="D66" s="393"/>
      <c r="E66" s="393"/>
      <c r="F66" s="393"/>
      <c r="G66" s="399"/>
      <c r="H66" s="399"/>
      <c r="I66" s="399"/>
      <c r="J66" s="399"/>
      <c r="K66" s="399"/>
      <c r="L66" s="399"/>
      <c r="M66" s="399"/>
      <c r="N66" s="399"/>
      <c r="O66" s="399"/>
      <c r="P66" s="399"/>
      <c r="Q66" s="399"/>
    </row>
  </sheetData>
  <sheetProtection password="C3AA" sheet="1" objects="1" scenarios="1"/>
  <customSheetViews>
    <customSheetView guid="{54084986-DBD9-467D-BB87-84DFF604BE53}" hiddenColumns="1">
      <selection activeCell="I58" sqref="I58"/>
      <pageMargins left="0.39370078740157483" right="0.39370078740157483" top="0.39370078740157483" bottom="0.39370078740157483" header="0.39370078740157483" footer="0.39370078740157483"/>
      <printOptions horizontalCentered="1"/>
      <pageSetup paperSize="5" scale="65" orientation="landscape" r:id="rId1"/>
      <headerFooter alignWithMargins="0"/>
    </customSheetView>
  </customSheetViews>
  <mergeCells count="5">
    <mergeCell ref="A1:P1"/>
    <mergeCell ref="A9:P9"/>
    <mergeCell ref="K10:N10"/>
    <mergeCell ref="C10:J10"/>
    <mergeCell ref="A8:P8"/>
  </mergeCells>
  <dataValidations count="2">
    <dataValidation type="decimal" operator="lessThanOrEqual" allowBlank="1" showInputMessage="1" showErrorMessage="1" errorTitle="Numbers Only" error="You can only enter numbers in these cells.To re input a number, press Cancel  or Retry and  delete, and then re enter a valid number_x000a_" sqref="O53:P57 C53:C58 O31:O32 D20:J24 D35:M39 D58:P58 C33:P33 D53:M57 L51:P51 C60:P61 P50 C50:J51 K50:N50 P40 C18:M18 C13:P17 D19:P19 O18:P18 K20:N20 C31:N31 P31 C19:C24 P48 D40:N40 O47:P47 C35:C40 J48:J49 C47:M47 O35:O40 J42:J46 O42:O46 O48:O50 C48:I48 K48:N48 K21:K24 N21:N24 O20:P24 L24:M24 C25:P29">
      <formula1>50000000000</formula1>
    </dataValidation>
    <dataValidation type="list" allowBlank="1" showInputMessage="1" showErrorMessage="1" sqref="K11:N11">
      <formula1>$AH$12:$AH$16</formula1>
    </dataValidation>
  </dataValidations>
  <hyperlinks>
    <hyperlink ref="A1:P1" location="ToC!A1" display="50.11"/>
  </hyperlinks>
  <printOptions horizontalCentered="1"/>
  <pageMargins left="0.39370078740157483" right="0.39370078740157483" top="0.39370078740157483" bottom="0.39370078740157483" header="0.39370078740157483" footer="0.39370078740157483"/>
  <pageSetup paperSize="5" scale="57" orientation="landscape" r:id="rId2"/>
  <headerFooter alignWithMargins="0"/>
  <colBreaks count="1" manualBreakCount="1">
    <brk id="16" max="1048575" man="1"/>
  </col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92D050"/>
  </sheetPr>
  <dimension ref="A1:X84"/>
  <sheetViews>
    <sheetView zoomScale="85" zoomScaleNormal="85" workbookViewId="0">
      <selection activeCell="A18" sqref="A18:B19"/>
    </sheetView>
  </sheetViews>
  <sheetFormatPr defaultColWidth="0" defaultRowHeight="12.5" zeroHeight="1"/>
  <cols>
    <col min="1" max="1" width="58.296875" style="3910" customWidth="1"/>
    <col min="2" max="2" width="9" style="3910" customWidth="1"/>
    <col min="3" max="18" width="17.796875" style="3910" customWidth="1"/>
    <col min="19" max="23" width="7.19921875" style="3910" hidden="1" customWidth="1"/>
    <col min="24" max="24" width="30.69921875" style="3910" hidden="1" customWidth="1"/>
    <col min="25" max="16384" width="7.19921875" style="3910" hidden="1"/>
  </cols>
  <sheetData>
    <row r="1" spans="1:24" ht="13">
      <c r="A1" s="5504" t="s">
        <v>52</v>
      </c>
      <c r="B1" s="5624"/>
      <c r="C1" s="5624"/>
      <c r="D1" s="5624"/>
      <c r="E1" s="5624"/>
      <c r="F1" s="5624"/>
      <c r="G1" s="5624"/>
      <c r="H1" s="5624"/>
      <c r="I1" s="5624"/>
      <c r="J1" s="5624"/>
      <c r="K1" s="5624"/>
      <c r="L1" s="5624"/>
      <c r="M1" s="5624"/>
      <c r="N1" s="5624"/>
      <c r="O1" s="5624"/>
      <c r="P1" s="5624"/>
      <c r="Q1" s="5624"/>
      <c r="R1" s="5624"/>
      <c r="S1"/>
      <c r="T1"/>
      <c r="U1"/>
      <c r="V1"/>
      <c r="W1"/>
      <c r="X1"/>
    </row>
    <row r="2" spans="1:24" ht="14">
      <c r="A2" s="509"/>
      <c r="B2" s="515"/>
      <c r="C2" s="515"/>
      <c r="D2" s="515"/>
      <c r="E2" s="515"/>
      <c r="F2" s="515"/>
      <c r="G2" s="515"/>
      <c r="H2" s="515"/>
      <c r="I2" s="515"/>
      <c r="J2" s="515"/>
      <c r="K2" s="515"/>
      <c r="L2" s="515"/>
      <c r="M2" s="515"/>
      <c r="N2" s="515"/>
      <c r="O2" s="515"/>
      <c r="P2" s="515"/>
      <c r="Q2" s="658" t="s">
        <v>2057</v>
      </c>
      <c r="R2" s="393"/>
      <c r="S2"/>
      <c r="T2"/>
      <c r="U2"/>
      <c r="V2"/>
      <c r="W2"/>
      <c r="X2"/>
    </row>
    <row r="3" spans="1:24" ht="15.5">
      <c r="A3" s="1730" t="str">
        <f>+Cover!A14</f>
        <v>Select Name of Insurer/ Financial Holding Company</v>
      </c>
      <c r="B3" s="501"/>
      <c r="C3" s="501"/>
      <c r="D3" s="501"/>
      <c r="E3" s="501"/>
      <c r="F3" s="501"/>
      <c r="G3" s="501"/>
      <c r="H3" s="501"/>
      <c r="I3" s="501"/>
      <c r="J3" s="501"/>
      <c r="K3" s="501"/>
      <c r="L3" s="501"/>
      <c r="M3" s="501"/>
      <c r="N3" s="499"/>
      <c r="O3" s="499"/>
      <c r="P3" s="499"/>
      <c r="Q3" s="497"/>
      <c r="R3" s="393"/>
      <c r="S3"/>
      <c r="T3"/>
      <c r="U3"/>
      <c r="V3"/>
      <c r="W3"/>
      <c r="X3"/>
    </row>
    <row r="4" spans="1:24" ht="14">
      <c r="A4" s="1706" t="str">
        <f>+ToC!A3</f>
        <v>Insurer/Financial Holding Company</v>
      </c>
      <c r="B4" s="499"/>
      <c r="C4" s="499"/>
      <c r="D4" s="499"/>
      <c r="E4" s="499"/>
      <c r="F4" s="499"/>
      <c r="G4" s="499"/>
      <c r="H4" s="499"/>
      <c r="I4" s="499"/>
      <c r="J4" s="499"/>
      <c r="K4" s="499"/>
      <c r="L4" s="499"/>
      <c r="M4" s="499"/>
      <c r="N4" s="499"/>
      <c r="O4" s="499"/>
      <c r="P4" s="499"/>
      <c r="Q4" s="397"/>
      <c r="R4" s="395"/>
      <c r="S4"/>
      <c r="T4"/>
      <c r="U4"/>
      <c r="V4"/>
      <c r="W4"/>
      <c r="X4"/>
    </row>
    <row r="5" spans="1:24" ht="14">
      <c r="A5" s="178"/>
      <c r="B5" s="499"/>
      <c r="C5" s="499"/>
      <c r="D5" s="499"/>
      <c r="E5" s="499"/>
      <c r="F5" s="499"/>
      <c r="G5" s="499"/>
      <c r="H5" s="499"/>
      <c r="I5" s="499"/>
      <c r="J5" s="499"/>
      <c r="K5" s="499"/>
      <c r="L5" s="499"/>
      <c r="M5" s="499"/>
      <c r="N5" s="499"/>
      <c r="O5" s="499"/>
      <c r="P5" s="499"/>
      <c r="Q5" s="397"/>
      <c r="R5" s="576"/>
      <c r="S5"/>
      <c r="T5"/>
      <c r="U5"/>
      <c r="V5"/>
      <c r="W5"/>
      <c r="X5"/>
    </row>
    <row r="6" spans="1:24" ht="14">
      <c r="A6" s="504" t="str">
        <f>+ToC!A5</f>
        <v>General Insurers Annual Return</v>
      </c>
      <c r="B6" s="501"/>
      <c r="C6" s="501"/>
      <c r="D6" s="501"/>
      <c r="E6" s="501"/>
      <c r="F6" s="501"/>
      <c r="G6" s="501"/>
      <c r="H6" s="501"/>
      <c r="I6" s="501"/>
      <c r="J6" s="501"/>
      <c r="K6" s="501"/>
      <c r="L6" s="501"/>
      <c r="M6" s="501"/>
      <c r="N6" s="501"/>
      <c r="O6" s="501"/>
      <c r="P6" s="796"/>
      <c r="Q6" s="395"/>
      <c r="R6" s="397"/>
      <c r="S6"/>
      <c r="T6"/>
      <c r="U6"/>
      <c r="V6"/>
      <c r="W6"/>
      <c r="X6"/>
    </row>
    <row r="7" spans="1:24" ht="14">
      <c r="A7" s="1766" t="str">
        <f>+ToC!A6</f>
        <v>For Year Ended:</v>
      </c>
      <c r="B7" s="1714"/>
      <c r="C7" s="1714"/>
      <c r="D7" s="1797"/>
      <c r="E7" s="1797"/>
      <c r="F7" s="1797"/>
      <c r="G7" s="1714"/>
      <c r="H7" s="1797"/>
      <c r="I7" s="1714"/>
      <c r="J7" s="1797"/>
      <c r="K7" s="1797"/>
      <c r="L7" s="1714"/>
      <c r="M7" s="1797"/>
      <c r="N7" s="1714"/>
      <c r="O7" s="1797"/>
      <c r="P7" s="1714"/>
      <c r="Q7" s="505">
        <f>+Cover!A22</f>
        <v>0</v>
      </c>
      <c r="R7" s="395"/>
      <c r="S7"/>
      <c r="T7"/>
      <c r="U7"/>
      <c r="V7"/>
      <c r="W7"/>
      <c r="X7"/>
    </row>
    <row r="8" spans="1:24" ht="15" customHeight="1">
      <c r="A8" s="5503" t="s">
        <v>542</v>
      </c>
      <c r="B8" s="5739"/>
      <c r="C8" s="5739"/>
      <c r="D8" s="5739"/>
      <c r="E8" s="5739"/>
      <c r="F8" s="5739"/>
      <c r="G8" s="5739"/>
      <c r="H8" s="5739"/>
      <c r="I8" s="5739"/>
      <c r="J8" s="5739"/>
      <c r="K8" s="5739"/>
      <c r="L8" s="5739"/>
      <c r="M8" s="5739"/>
      <c r="N8" s="5739"/>
      <c r="O8" s="5739"/>
      <c r="P8" s="5739"/>
      <c r="Q8" s="5739"/>
      <c r="R8" s="5739"/>
      <c r="S8"/>
      <c r="T8"/>
      <c r="U8"/>
      <c r="V8"/>
      <c r="W8"/>
      <c r="X8"/>
    </row>
    <row r="9" spans="1:24" ht="15" customHeight="1" thickBot="1">
      <c r="A9" s="5737" t="s">
        <v>2228</v>
      </c>
      <c r="B9" s="5738"/>
      <c r="C9" s="5738"/>
      <c r="D9" s="5738"/>
      <c r="E9" s="5738"/>
      <c r="F9" s="5738"/>
      <c r="G9" s="5738"/>
      <c r="H9" s="5738"/>
      <c r="I9" s="5738"/>
      <c r="J9" s="5738"/>
      <c r="K9" s="5738"/>
      <c r="L9" s="5738"/>
      <c r="M9" s="5738"/>
      <c r="N9" s="5738"/>
      <c r="O9" s="5738"/>
      <c r="P9" s="5738"/>
      <c r="Q9" s="5738"/>
      <c r="R9" s="5738"/>
      <c r="S9"/>
      <c r="T9"/>
      <c r="U9"/>
      <c r="V9"/>
      <c r="W9"/>
      <c r="X9"/>
    </row>
    <row r="10" spans="1:24" ht="15" customHeight="1" thickTop="1">
      <c r="A10" s="829" t="s">
        <v>716</v>
      </c>
      <c r="B10" s="637" t="s">
        <v>709</v>
      </c>
      <c r="C10" s="4486" t="s">
        <v>1765</v>
      </c>
      <c r="D10" s="4486" t="s">
        <v>1765</v>
      </c>
      <c r="E10" s="4486" t="s">
        <v>1765</v>
      </c>
      <c r="F10" s="4486" t="s">
        <v>1765</v>
      </c>
      <c r="G10" s="4486" t="s">
        <v>1765</v>
      </c>
      <c r="H10" s="4486" t="s">
        <v>1765</v>
      </c>
      <c r="I10" s="4486" t="s">
        <v>1765</v>
      </c>
      <c r="J10" s="4486" t="s">
        <v>1765</v>
      </c>
      <c r="K10" s="4486" t="s">
        <v>1765</v>
      </c>
      <c r="L10" s="4486" t="s">
        <v>1765</v>
      </c>
      <c r="M10" s="4486" t="s">
        <v>1765</v>
      </c>
      <c r="N10" s="4486" t="s">
        <v>1765</v>
      </c>
      <c r="O10" s="4486" t="s">
        <v>1765</v>
      </c>
      <c r="P10" s="4486" t="s">
        <v>1765</v>
      </c>
      <c r="Q10" s="637">
        <f>YEAR($Q$7)</f>
        <v>1900</v>
      </c>
      <c r="R10" s="3480">
        <f>Q10-1</f>
        <v>1899</v>
      </c>
      <c r="S10"/>
      <c r="T10"/>
      <c r="U10"/>
      <c r="V10"/>
      <c r="W10"/>
      <c r="X10"/>
    </row>
    <row r="11" spans="1:24" ht="12.75" customHeight="1">
      <c r="A11" s="841" t="s">
        <v>713</v>
      </c>
      <c r="B11" s="54"/>
      <c r="C11" s="54" t="s">
        <v>933</v>
      </c>
      <c r="D11" s="54" t="s">
        <v>933</v>
      </c>
      <c r="E11" s="54" t="s">
        <v>933</v>
      </c>
      <c r="F11" s="54" t="s">
        <v>933</v>
      </c>
      <c r="G11" s="54" t="s">
        <v>933</v>
      </c>
      <c r="H11" s="54" t="s">
        <v>933</v>
      </c>
      <c r="I11" s="54" t="s">
        <v>933</v>
      </c>
      <c r="J11" s="54" t="s">
        <v>933</v>
      </c>
      <c r="K11" s="54" t="s">
        <v>933</v>
      </c>
      <c r="L11" s="54" t="s">
        <v>933</v>
      </c>
      <c r="M11" s="54" t="s">
        <v>933</v>
      </c>
      <c r="N11" s="54" t="s">
        <v>933</v>
      </c>
      <c r="O11" s="54" t="s">
        <v>933</v>
      </c>
      <c r="P11" s="54" t="s">
        <v>933</v>
      </c>
      <c r="Q11" s="54" t="s">
        <v>933</v>
      </c>
      <c r="R11" s="3843" t="s">
        <v>933</v>
      </c>
      <c r="S11"/>
      <c r="T11"/>
      <c r="U11"/>
      <c r="V11"/>
      <c r="W11"/>
      <c r="X11" s="394"/>
    </row>
    <row r="12" spans="1:24" ht="13">
      <c r="A12" s="801" t="s">
        <v>449</v>
      </c>
      <c r="B12" s="842"/>
      <c r="C12" s="842"/>
      <c r="D12" s="842"/>
      <c r="E12" s="842"/>
      <c r="F12" s="842"/>
      <c r="G12" s="842"/>
      <c r="H12" s="842"/>
      <c r="I12" s="842"/>
      <c r="J12" s="842"/>
      <c r="K12" s="842"/>
      <c r="L12" s="842"/>
      <c r="M12" s="842"/>
      <c r="N12" s="842"/>
      <c r="O12" s="842"/>
      <c r="P12" s="842"/>
      <c r="Q12" s="842"/>
      <c r="R12" s="3844"/>
      <c r="S12"/>
      <c r="T12"/>
      <c r="U12"/>
      <c r="V12"/>
      <c r="W12"/>
      <c r="X12" s="394"/>
    </row>
    <row r="13" spans="1:24" ht="13">
      <c r="A13" s="843" t="s">
        <v>718</v>
      </c>
      <c r="B13" s="842"/>
      <c r="C13" s="842"/>
      <c r="D13" s="842"/>
      <c r="E13" s="842"/>
      <c r="F13" s="842"/>
      <c r="G13" s="842"/>
      <c r="H13" s="842"/>
      <c r="I13" s="842"/>
      <c r="J13" s="842"/>
      <c r="K13" s="842"/>
      <c r="L13" s="842"/>
      <c r="M13" s="842"/>
      <c r="N13" s="842"/>
      <c r="O13" s="842"/>
      <c r="P13" s="842"/>
      <c r="Q13" s="842"/>
      <c r="R13" s="3845"/>
      <c r="S13"/>
      <c r="T13"/>
      <c r="U13"/>
      <c r="V13"/>
      <c r="W13"/>
      <c r="X13" s="394"/>
    </row>
    <row r="14" spans="1:24" ht="13">
      <c r="A14" s="833" t="s">
        <v>1095</v>
      </c>
      <c r="B14" s="8"/>
      <c r="C14" s="35"/>
      <c r="D14" s="35"/>
      <c r="E14" s="35"/>
      <c r="F14" s="35"/>
      <c r="G14" s="35"/>
      <c r="H14" s="35"/>
      <c r="I14" s="35"/>
      <c r="J14" s="35"/>
      <c r="K14" s="35"/>
      <c r="L14" s="35"/>
      <c r="M14" s="35"/>
      <c r="N14" s="35"/>
      <c r="O14" s="35"/>
      <c r="P14" s="35"/>
      <c r="Q14" s="844">
        <f>SUM(C14:P14)</f>
        <v>0</v>
      </c>
      <c r="R14" s="32"/>
      <c r="S14"/>
      <c r="T14"/>
      <c r="U14"/>
      <c r="V14"/>
      <c r="W14"/>
      <c r="X14" s="394"/>
    </row>
    <row r="15" spans="1:24" ht="13">
      <c r="A15" s="833" t="s">
        <v>1096</v>
      </c>
      <c r="B15" s="3400"/>
      <c r="C15" s="3246"/>
      <c r="D15" s="3246"/>
      <c r="E15" s="3246"/>
      <c r="F15" s="3246"/>
      <c r="G15" s="3246"/>
      <c r="H15" s="3246"/>
      <c r="I15" s="3246"/>
      <c r="J15" s="3246"/>
      <c r="K15" s="3246"/>
      <c r="L15" s="3246"/>
      <c r="M15" s="3246"/>
      <c r="N15" s="3246"/>
      <c r="O15" s="3246"/>
      <c r="P15" s="3246"/>
      <c r="Q15" s="3426">
        <f>SUM(C15:P15)</f>
        <v>0</v>
      </c>
      <c r="R15" s="2404"/>
      <c r="S15"/>
      <c r="T15"/>
      <c r="U15"/>
      <c r="V15"/>
      <c r="W15"/>
      <c r="X15" s="394"/>
    </row>
    <row r="16" spans="1:24" ht="13">
      <c r="A16" s="3416" t="s">
        <v>1713</v>
      </c>
      <c r="B16" s="3403"/>
      <c r="C16" s="5152">
        <f>SUM(C14:C15)</f>
        <v>0</v>
      </c>
      <c r="D16" s="5152">
        <f t="shared" ref="D16:R16" si="0">SUM(D14:D15)</f>
        <v>0</v>
      </c>
      <c r="E16" s="5152">
        <f t="shared" si="0"/>
        <v>0</v>
      </c>
      <c r="F16" s="5152">
        <f t="shared" si="0"/>
        <v>0</v>
      </c>
      <c r="G16" s="5152">
        <f t="shared" si="0"/>
        <v>0</v>
      </c>
      <c r="H16" s="5152">
        <f t="shared" si="0"/>
        <v>0</v>
      </c>
      <c r="I16" s="5152">
        <f t="shared" si="0"/>
        <v>0</v>
      </c>
      <c r="J16" s="5152">
        <f t="shared" si="0"/>
        <v>0</v>
      </c>
      <c r="K16" s="5152">
        <f t="shared" si="0"/>
        <v>0</v>
      </c>
      <c r="L16" s="5152">
        <f t="shared" si="0"/>
        <v>0</v>
      </c>
      <c r="M16" s="5152">
        <f t="shared" si="0"/>
        <v>0</v>
      </c>
      <c r="N16" s="5152">
        <f t="shared" si="0"/>
        <v>0</v>
      </c>
      <c r="O16" s="5152">
        <f t="shared" si="0"/>
        <v>0</v>
      </c>
      <c r="P16" s="5152">
        <f t="shared" si="0"/>
        <v>0</v>
      </c>
      <c r="Q16" s="5152">
        <f t="shared" si="0"/>
        <v>0</v>
      </c>
      <c r="R16" s="5153">
        <f t="shared" si="0"/>
        <v>0</v>
      </c>
      <c r="S16"/>
      <c r="T16"/>
      <c r="U16"/>
      <c r="V16"/>
      <c r="W16"/>
      <c r="X16" s="394"/>
    </row>
    <row r="17" spans="1:24" ht="13">
      <c r="A17" s="3427" t="s">
        <v>1722</v>
      </c>
      <c r="B17" s="2692"/>
      <c r="C17" s="35"/>
      <c r="D17" s="35"/>
      <c r="E17" s="35"/>
      <c r="F17" s="35"/>
      <c r="G17" s="35"/>
      <c r="H17" s="35"/>
      <c r="I17" s="35"/>
      <c r="J17" s="35"/>
      <c r="K17" s="35"/>
      <c r="L17" s="35"/>
      <c r="M17" s="35"/>
      <c r="N17" s="35"/>
      <c r="O17" s="35"/>
      <c r="P17" s="35"/>
      <c r="Q17" s="3428">
        <f>SUM(C17:P17)</f>
        <v>0</v>
      </c>
      <c r="R17" s="32"/>
      <c r="S17"/>
      <c r="T17"/>
      <c r="U17"/>
      <c r="V17"/>
      <c r="W17"/>
      <c r="X17" s="394"/>
    </row>
    <row r="18" spans="1:24" ht="13">
      <c r="A18" s="642" t="s">
        <v>1709</v>
      </c>
      <c r="B18" s="3403"/>
      <c r="C18" s="5152">
        <f>SUM(C16:C17)</f>
        <v>0</v>
      </c>
      <c r="D18" s="5152">
        <f t="shared" ref="D18:Q18" si="1">SUM(D16:D17)</f>
        <v>0</v>
      </c>
      <c r="E18" s="5152">
        <f t="shared" si="1"/>
        <v>0</v>
      </c>
      <c r="F18" s="5152">
        <f t="shared" si="1"/>
        <v>0</v>
      </c>
      <c r="G18" s="5152">
        <f t="shared" si="1"/>
        <v>0</v>
      </c>
      <c r="H18" s="5152">
        <f t="shared" si="1"/>
        <v>0</v>
      </c>
      <c r="I18" s="5152">
        <f t="shared" si="1"/>
        <v>0</v>
      </c>
      <c r="J18" s="5152">
        <f t="shared" si="1"/>
        <v>0</v>
      </c>
      <c r="K18" s="5152">
        <f t="shared" si="1"/>
        <v>0</v>
      </c>
      <c r="L18" s="5152">
        <f t="shared" si="1"/>
        <v>0</v>
      </c>
      <c r="M18" s="5152">
        <f t="shared" si="1"/>
        <v>0</v>
      </c>
      <c r="N18" s="5152">
        <f t="shared" si="1"/>
        <v>0</v>
      </c>
      <c r="O18" s="5152">
        <f t="shared" si="1"/>
        <v>0</v>
      </c>
      <c r="P18" s="5152">
        <f t="shared" si="1"/>
        <v>0</v>
      </c>
      <c r="Q18" s="5152">
        <f t="shared" si="1"/>
        <v>0</v>
      </c>
      <c r="R18" s="5153"/>
      <c r="S18"/>
      <c r="T18"/>
      <c r="U18"/>
      <c r="V18"/>
      <c r="W18"/>
      <c r="X18" s="394"/>
    </row>
    <row r="19" spans="1:24" ht="13">
      <c r="A19" s="802" t="s">
        <v>1717</v>
      </c>
      <c r="B19" s="3248"/>
      <c r="C19" s="5154"/>
      <c r="D19" s="5154"/>
      <c r="E19" s="5154"/>
      <c r="F19" s="5154"/>
      <c r="G19" s="5154"/>
      <c r="H19" s="5154"/>
      <c r="I19" s="5154"/>
      <c r="J19" s="5154"/>
      <c r="K19" s="5154" t="s">
        <v>112</v>
      </c>
      <c r="L19" s="5154"/>
      <c r="M19" s="5154"/>
      <c r="N19" s="5154"/>
      <c r="O19" s="5154"/>
      <c r="P19" s="5154"/>
      <c r="Q19" s="3429"/>
      <c r="R19" s="2380"/>
      <c r="S19"/>
      <c r="T19"/>
      <c r="U19"/>
      <c r="V19"/>
      <c r="W19"/>
      <c r="X19" s="394"/>
    </row>
    <row r="20" spans="1:24" ht="13">
      <c r="A20" s="806" t="s">
        <v>1735</v>
      </c>
      <c r="B20" s="8"/>
      <c r="C20" s="35"/>
      <c r="D20" s="35"/>
      <c r="E20" s="35"/>
      <c r="F20" s="35"/>
      <c r="G20" s="35"/>
      <c r="H20" s="35"/>
      <c r="I20" s="35"/>
      <c r="J20" s="35"/>
      <c r="K20" s="35"/>
      <c r="L20" s="35"/>
      <c r="M20" s="35"/>
      <c r="N20" s="35"/>
      <c r="O20" s="35"/>
      <c r="P20" s="35"/>
      <c r="Q20" s="641">
        <f>SUM(C20:P20)</f>
        <v>0</v>
      </c>
      <c r="R20" s="32"/>
      <c r="S20"/>
      <c r="T20"/>
      <c r="U20"/>
      <c r="V20"/>
      <c r="W20"/>
      <c r="X20" s="394"/>
    </row>
    <row r="21" spans="1:24" ht="13">
      <c r="A21" s="804" t="s">
        <v>1809</v>
      </c>
      <c r="B21" s="3826"/>
      <c r="C21" s="3853"/>
      <c r="D21" s="3853"/>
      <c r="E21" s="3853"/>
      <c r="F21" s="3853"/>
      <c r="G21" s="3853"/>
      <c r="H21" s="3853"/>
      <c r="I21" s="3853"/>
      <c r="J21" s="3853"/>
      <c r="K21" s="3853"/>
      <c r="L21" s="3853"/>
      <c r="M21" s="3853"/>
      <c r="N21" s="3853"/>
      <c r="O21" s="3853"/>
      <c r="P21" s="3853"/>
      <c r="Q21" s="639">
        <f>SUM(C21:P21)</f>
        <v>0</v>
      </c>
      <c r="R21" s="249"/>
      <c r="S21" s="14"/>
      <c r="T21" s="14"/>
      <c r="U21" s="14"/>
      <c r="V21" s="14"/>
      <c r="W21" s="14"/>
      <c r="X21" s="394"/>
    </row>
    <row r="22" spans="1:24" ht="13">
      <c r="A22" s="3454" t="s">
        <v>1804</v>
      </c>
      <c r="B22" s="3838"/>
      <c r="C22" s="3839"/>
      <c r="D22" s="3839"/>
      <c r="E22" s="3839"/>
      <c r="F22" s="3839"/>
      <c r="G22" s="3839"/>
      <c r="H22" s="3839"/>
      <c r="I22" s="3839"/>
      <c r="J22" s="3839"/>
      <c r="K22" s="3839"/>
      <c r="L22" s="3839"/>
      <c r="M22" s="3839"/>
      <c r="N22" s="3839"/>
      <c r="O22" s="3839"/>
      <c r="P22" s="3839"/>
      <c r="Q22" s="641">
        <f t="shared" ref="Q22" si="2">SUM(C22:P22)</f>
        <v>0</v>
      </c>
      <c r="R22" s="2404"/>
      <c r="S22" s="14"/>
      <c r="T22" s="14"/>
      <c r="U22" s="14"/>
      <c r="V22" s="14"/>
      <c r="W22" s="14"/>
      <c r="X22" s="394"/>
    </row>
    <row r="23" spans="1:24" ht="13">
      <c r="A23" s="3833" t="s">
        <v>1805</v>
      </c>
      <c r="B23" s="3842"/>
      <c r="C23" s="5155">
        <f>SUM(C20:C22)</f>
        <v>0</v>
      </c>
      <c r="D23" s="5155">
        <f t="shared" ref="D23:R23" si="3">SUM(D20:D22)</f>
        <v>0</v>
      </c>
      <c r="E23" s="5155">
        <f t="shared" si="3"/>
        <v>0</v>
      </c>
      <c r="F23" s="5155">
        <f t="shared" si="3"/>
        <v>0</v>
      </c>
      <c r="G23" s="5155">
        <f t="shared" si="3"/>
        <v>0</v>
      </c>
      <c r="H23" s="5155">
        <f t="shared" si="3"/>
        <v>0</v>
      </c>
      <c r="I23" s="5155">
        <f t="shared" si="3"/>
        <v>0</v>
      </c>
      <c r="J23" s="5155">
        <f t="shared" si="3"/>
        <v>0</v>
      </c>
      <c r="K23" s="5155">
        <f t="shared" si="3"/>
        <v>0</v>
      </c>
      <c r="L23" s="5155">
        <f t="shared" si="3"/>
        <v>0</v>
      </c>
      <c r="M23" s="5155">
        <f t="shared" si="3"/>
        <v>0</v>
      </c>
      <c r="N23" s="5155">
        <f t="shared" si="3"/>
        <v>0</v>
      </c>
      <c r="O23" s="5155">
        <f t="shared" si="3"/>
        <v>0</v>
      </c>
      <c r="P23" s="5155">
        <f t="shared" si="3"/>
        <v>0</v>
      </c>
      <c r="Q23" s="5155">
        <f t="shared" si="3"/>
        <v>0</v>
      </c>
      <c r="R23" s="5156">
        <f t="shared" si="3"/>
        <v>0</v>
      </c>
      <c r="S23" s="14"/>
      <c r="T23" s="14"/>
      <c r="U23" s="14"/>
      <c r="V23" s="14"/>
      <c r="W23" s="14"/>
      <c r="X23" s="394"/>
    </row>
    <row r="24" spans="1:24" ht="13">
      <c r="A24" s="3840" t="s">
        <v>1815</v>
      </c>
      <c r="B24" s="3248"/>
      <c r="C24" s="3841"/>
      <c r="D24" s="3841"/>
      <c r="E24" s="3841"/>
      <c r="F24" s="3841"/>
      <c r="G24" s="3841"/>
      <c r="H24" s="3841"/>
      <c r="I24" s="3841"/>
      <c r="J24" s="3841"/>
      <c r="K24" s="3841"/>
      <c r="L24" s="3841"/>
      <c r="M24" s="3841"/>
      <c r="N24" s="3841"/>
      <c r="O24" s="3841"/>
      <c r="P24" s="3841"/>
      <c r="Q24" s="3671">
        <f>SUM(C24:P24)</f>
        <v>0</v>
      </c>
      <c r="R24" s="25"/>
      <c r="S24"/>
      <c r="T24"/>
      <c r="U24"/>
      <c r="V24"/>
      <c r="W24"/>
      <c r="X24" s="394"/>
    </row>
    <row r="25" spans="1:24" ht="13">
      <c r="A25" s="806" t="s">
        <v>1814</v>
      </c>
      <c r="B25" s="3248"/>
      <c r="C25" s="329"/>
      <c r="D25" s="329"/>
      <c r="E25" s="329"/>
      <c r="F25" s="329"/>
      <c r="G25" s="329"/>
      <c r="H25" s="329"/>
      <c r="I25" s="329"/>
      <c r="J25" s="329"/>
      <c r="K25" s="329"/>
      <c r="L25" s="329"/>
      <c r="M25" s="329"/>
      <c r="N25" s="329"/>
      <c r="O25" s="329"/>
      <c r="P25" s="329"/>
      <c r="Q25" s="639">
        <f>SUM(C25:P25)</f>
        <v>0</v>
      </c>
      <c r="R25" s="249"/>
      <c r="S25"/>
      <c r="T25"/>
      <c r="U25"/>
      <c r="V25"/>
      <c r="W25"/>
      <c r="X25" s="394"/>
    </row>
    <row r="26" spans="1:24" ht="13">
      <c r="A26" s="3454" t="s">
        <v>1816</v>
      </c>
      <c r="B26" s="3235"/>
      <c r="C26" s="3839"/>
      <c r="D26" s="3839"/>
      <c r="E26" s="3839"/>
      <c r="F26" s="3839"/>
      <c r="G26" s="3839"/>
      <c r="H26" s="3839"/>
      <c r="I26" s="3839"/>
      <c r="J26" s="3839"/>
      <c r="K26" s="3839"/>
      <c r="L26" s="3839"/>
      <c r="M26" s="3839"/>
      <c r="N26" s="3839"/>
      <c r="O26" s="3839"/>
      <c r="P26" s="3839"/>
      <c r="Q26" s="3855">
        <f>SUM(C26:P26)</f>
        <v>0</v>
      </c>
      <c r="R26" s="2404"/>
      <c r="S26"/>
      <c r="T26"/>
      <c r="U26"/>
      <c r="V26"/>
      <c r="W26"/>
      <c r="X26" s="394"/>
    </row>
    <row r="27" spans="1:24" ht="13">
      <c r="A27" s="3833" t="s">
        <v>1808</v>
      </c>
      <c r="B27" s="3832"/>
      <c r="C27" s="5155">
        <f>SUM(C24:C26)</f>
        <v>0</v>
      </c>
      <c r="D27" s="5155">
        <f t="shared" ref="D27:R27" si="4">SUM(D24:D26)</f>
        <v>0</v>
      </c>
      <c r="E27" s="5155">
        <f t="shared" si="4"/>
        <v>0</v>
      </c>
      <c r="F27" s="5155">
        <f t="shared" si="4"/>
        <v>0</v>
      </c>
      <c r="G27" s="5155">
        <f t="shared" si="4"/>
        <v>0</v>
      </c>
      <c r="H27" s="5155">
        <f t="shared" si="4"/>
        <v>0</v>
      </c>
      <c r="I27" s="5155">
        <f t="shared" si="4"/>
        <v>0</v>
      </c>
      <c r="J27" s="5155">
        <f t="shared" si="4"/>
        <v>0</v>
      </c>
      <c r="K27" s="5155">
        <f t="shared" si="4"/>
        <v>0</v>
      </c>
      <c r="L27" s="5155">
        <f t="shared" si="4"/>
        <v>0</v>
      </c>
      <c r="M27" s="5155">
        <f t="shared" si="4"/>
        <v>0</v>
      </c>
      <c r="N27" s="5155">
        <f t="shared" si="4"/>
        <v>0</v>
      </c>
      <c r="O27" s="5155">
        <f t="shared" si="4"/>
        <v>0</v>
      </c>
      <c r="P27" s="5155">
        <f t="shared" si="4"/>
        <v>0</v>
      </c>
      <c r="Q27" s="5155">
        <f t="shared" si="4"/>
        <v>0</v>
      </c>
      <c r="R27" s="5156">
        <f t="shared" si="4"/>
        <v>0</v>
      </c>
      <c r="S27" s="14"/>
      <c r="T27" s="14"/>
      <c r="U27" s="14"/>
      <c r="V27" s="14"/>
      <c r="W27" s="14"/>
      <c r="X27" s="394"/>
    </row>
    <row r="28" spans="1:24" ht="13">
      <c r="A28" s="2390" t="s">
        <v>1715</v>
      </c>
      <c r="B28" s="56"/>
      <c r="C28" s="3089">
        <f>C23-C27</f>
        <v>0</v>
      </c>
      <c r="D28" s="3089">
        <f t="shared" ref="D28:R28" si="5">D23-D27</f>
        <v>0</v>
      </c>
      <c r="E28" s="3089">
        <f t="shared" si="5"/>
        <v>0</v>
      </c>
      <c r="F28" s="3089">
        <f t="shared" si="5"/>
        <v>0</v>
      </c>
      <c r="G28" s="3089">
        <f t="shared" si="5"/>
        <v>0</v>
      </c>
      <c r="H28" s="3089">
        <f t="shared" si="5"/>
        <v>0</v>
      </c>
      <c r="I28" s="3089">
        <f t="shared" si="5"/>
        <v>0</v>
      </c>
      <c r="J28" s="3089">
        <f t="shared" si="5"/>
        <v>0</v>
      </c>
      <c r="K28" s="3089">
        <f t="shared" si="5"/>
        <v>0</v>
      </c>
      <c r="L28" s="3089">
        <f t="shared" si="5"/>
        <v>0</v>
      </c>
      <c r="M28" s="3089">
        <f t="shared" si="5"/>
        <v>0</v>
      </c>
      <c r="N28" s="3089">
        <f t="shared" si="5"/>
        <v>0</v>
      </c>
      <c r="O28" s="3089">
        <f t="shared" si="5"/>
        <v>0</v>
      </c>
      <c r="P28" s="3089">
        <f t="shared" si="5"/>
        <v>0</v>
      </c>
      <c r="Q28" s="3089">
        <f t="shared" si="5"/>
        <v>0</v>
      </c>
      <c r="R28" s="3846">
        <f t="shared" si="5"/>
        <v>0</v>
      </c>
      <c r="S28"/>
      <c r="T28"/>
      <c r="U28"/>
      <c r="V28"/>
      <c r="W28"/>
      <c r="X28" s="394"/>
    </row>
    <row r="29" spans="1:24" ht="13">
      <c r="A29" s="847"/>
      <c r="B29" s="66"/>
      <c r="C29" s="3099"/>
      <c r="D29" s="3099"/>
      <c r="E29" s="3100"/>
      <c r="F29" s="3100"/>
      <c r="G29" s="3099"/>
      <c r="H29" s="3100"/>
      <c r="I29" s="3099"/>
      <c r="J29" s="3100"/>
      <c r="K29" s="3099"/>
      <c r="L29" s="3099"/>
      <c r="M29" s="3099"/>
      <c r="N29" s="3099"/>
      <c r="O29" s="3099"/>
      <c r="P29" s="3099"/>
      <c r="Q29" s="848"/>
      <c r="R29" s="3847"/>
      <c r="S29"/>
      <c r="T29"/>
      <c r="U29"/>
      <c r="V29"/>
      <c r="W29"/>
      <c r="X29" s="394"/>
    </row>
    <row r="30" spans="1:24" ht="13">
      <c r="A30" s="846" t="s">
        <v>450</v>
      </c>
      <c r="B30" s="56"/>
      <c r="C30" s="55">
        <f t="shared" ref="C30:R30" si="6">C18+C28</f>
        <v>0</v>
      </c>
      <c r="D30" s="55">
        <f t="shared" si="6"/>
        <v>0</v>
      </c>
      <c r="E30" s="55">
        <f t="shared" si="6"/>
        <v>0</v>
      </c>
      <c r="F30" s="55">
        <f t="shared" si="6"/>
        <v>0</v>
      </c>
      <c r="G30" s="55">
        <f t="shared" si="6"/>
        <v>0</v>
      </c>
      <c r="H30" s="55">
        <f t="shared" si="6"/>
        <v>0</v>
      </c>
      <c r="I30" s="55">
        <f t="shared" si="6"/>
        <v>0</v>
      </c>
      <c r="J30" s="55">
        <f t="shared" si="6"/>
        <v>0</v>
      </c>
      <c r="K30" s="55">
        <f t="shared" si="6"/>
        <v>0</v>
      </c>
      <c r="L30" s="55">
        <f t="shared" si="6"/>
        <v>0</v>
      </c>
      <c r="M30" s="55">
        <f t="shared" si="6"/>
        <v>0</v>
      </c>
      <c r="N30" s="55">
        <f t="shared" si="6"/>
        <v>0</v>
      </c>
      <c r="O30" s="55">
        <f t="shared" si="6"/>
        <v>0</v>
      </c>
      <c r="P30" s="55">
        <f t="shared" si="6"/>
        <v>0</v>
      </c>
      <c r="Q30" s="55">
        <f t="shared" si="6"/>
        <v>0</v>
      </c>
      <c r="R30" s="3848">
        <f t="shared" si="6"/>
        <v>0</v>
      </c>
      <c r="S30"/>
      <c r="T30"/>
      <c r="U30"/>
      <c r="V30"/>
      <c r="W30"/>
      <c r="X30" s="3571" t="s">
        <v>1765</v>
      </c>
    </row>
    <row r="31" spans="1:24" ht="13">
      <c r="A31" s="2632" t="s">
        <v>1736</v>
      </c>
      <c r="B31" s="66"/>
      <c r="C31" s="35"/>
      <c r="D31" s="35"/>
      <c r="E31" s="35"/>
      <c r="F31" s="35"/>
      <c r="G31" s="35"/>
      <c r="H31" s="35"/>
      <c r="I31" s="35"/>
      <c r="J31" s="35"/>
      <c r="K31" s="35"/>
      <c r="L31" s="35"/>
      <c r="M31" s="35"/>
      <c r="N31" s="35"/>
      <c r="O31" s="35"/>
      <c r="P31" s="35"/>
      <c r="Q31" s="844">
        <f>SUM(N31:P31)</f>
        <v>0</v>
      </c>
      <c r="R31" s="10"/>
      <c r="S31"/>
      <c r="T31"/>
      <c r="U31"/>
      <c r="V31"/>
      <c r="W31"/>
      <c r="X31" s="14" t="s">
        <v>1056</v>
      </c>
    </row>
    <row r="32" spans="1:24" ht="13">
      <c r="A32" s="846" t="s">
        <v>451</v>
      </c>
      <c r="B32" s="56"/>
      <c r="C32" s="55">
        <f>SUM(C30:C31)</f>
        <v>0</v>
      </c>
      <c r="D32" s="55">
        <f t="shared" ref="D32:R32" si="7">SUM(D30:D31)</f>
        <v>0</v>
      </c>
      <c r="E32" s="55">
        <f t="shared" si="7"/>
        <v>0</v>
      </c>
      <c r="F32" s="55">
        <f t="shared" si="7"/>
        <v>0</v>
      </c>
      <c r="G32" s="55">
        <f t="shared" si="7"/>
        <v>0</v>
      </c>
      <c r="H32" s="55">
        <f t="shared" si="7"/>
        <v>0</v>
      </c>
      <c r="I32" s="55">
        <f t="shared" si="7"/>
        <v>0</v>
      </c>
      <c r="J32" s="55">
        <f t="shared" si="7"/>
        <v>0</v>
      </c>
      <c r="K32" s="55">
        <f t="shared" si="7"/>
        <v>0</v>
      </c>
      <c r="L32" s="55">
        <f t="shared" si="7"/>
        <v>0</v>
      </c>
      <c r="M32" s="55">
        <f t="shared" si="7"/>
        <v>0</v>
      </c>
      <c r="N32" s="55">
        <f t="shared" si="7"/>
        <v>0</v>
      </c>
      <c r="O32" s="55">
        <f t="shared" si="7"/>
        <v>0</v>
      </c>
      <c r="P32" s="55">
        <f t="shared" si="7"/>
        <v>0</v>
      </c>
      <c r="Q32" s="57">
        <f t="shared" si="7"/>
        <v>0</v>
      </c>
      <c r="R32" s="3849">
        <f t="shared" si="7"/>
        <v>0</v>
      </c>
      <c r="S32"/>
      <c r="T32"/>
      <c r="U32"/>
      <c r="V32"/>
      <c r="W32"/>
      <c r="X32" s="14" t="s">
        <v>1059</v>
      </c>
    </row>
    <row r="33" spans="1:24" ht="13">
      <c r="A33" s="849"/>
      <c r="B33" s="18"/>
      <c r="C33" s="3101"/>
      <c r="D33" s="3101"/>
      <c r="E33" s="3101"/>
      <c r="F33" s="3101"/>
      <c r="G33" s="3101"/>
      <c r="H33" s="3101"/>
      <c r="I33" s="3101"/>
      <c r="J33" s="3101"/>
      <c r="K33" s="3101"/>
      <c r="L33" s="3101"/>
      <c r="M33" s="3101"/>
      <c r="N33" s="3101"/>
      <c r="O33" s="3101"/>
      <c r="P33" s="3101"/>
      <c r="Q33" s="842"/>
      <c r="R33" s="3847"/>
      <c r="S33"/>
      <c r="T33"/>
      <c r="U33"/>
      <c r="V33"/>
      <c r="W33"/>
      <c r="X33" s="14" t="s">
        <v>1217</v>
      </c>
    </row>
    <row r="34" spans="1:24" ht="13">
      <c r="A34" s="850" t="s">
        <v>1053</v>
      </c>
      <c r="B34" s="17"/>
      <c r="C34" s="3101"/>
      <c r="D34" s="3101"/>
      <c r="E34" s="3101"/>
      <c r="F34" s="3101"/>
      <c r="G34" s="3101"/>
      <c r="H34" s="3101"/>
      <c r="I34" s="3101"/>
      <c r="J34" s="3101"/>
      <c r="K34" s="3101"/>
      <c r="L34" s="3101"/>
      <c r="M34" s="3101"/>
      <c r="N34" s="3101"/>
      <c r="O34" s="3101"/>
      <c r="P34" s="3101"/>
      <c r="Q34" s="842"/>
      <c r="R34" s="3845"/>
      <c r="S34"/>
      <c r="T34"/>
      <c r="U34"/>
      <c r="V34"/>
      <c r="W34"/>
      <c r="X34" s="14" t="s">
        <v>1104</v>
      </c>
    </row>
    <row r="35" spans="1:24" ht="13">
      <c r="A35" s="851" t="s">
        <v>1065</v>
      </c>
      <c r="B35" s="17"/>
      <c r="C35" s="35"/>
      <c r="D35" s="35"/>
      <c r="E35" s="35"/>
      <c r="F35" s="35"/>
      <c r="G35" s="35"/>
      <c r="H35" s="35"/>
      <c r="I35" s="35"/>
      <c r="J35" s="35"/>
      <c r="K35" s="35"/>
      <c r="L35" s="35"/>
      <c r="M35" s="35"/>
      <c r="N35" s="35"/>
      <c r="O35" s="35"/>
      <c r="P35" s="35"/>
      <c r="Q35" s="844">
        <f>SUM(C35:P35)</f>
        <v>0</v>
      </c>
      <c r="R35" s="32"/>
      <c r="S35"/>
      <c r="T35"/>
      <c r="U35"/>
      <c r="V35"/>
      <c r="W35"/>
      <c r="X35" s="14" t="s">
        <v>527</v>
      </c>
    </row>
    <row r="36" spans="1:24" ht="13">
      <c r="A36" s="851" t="s">
        <v>1683</v>
      </c>
      <c r="B36" s="17"/>
      <c r="C36" s="35"/>
      <c r="D36" s="35"/>
      <c r="E36" s="35"/>
      <c r="F36" s="35"/>
      <c r="G36" s="35"/>
      <c r="H36" s="35"/>
      <c r="I36" s="35"/>
      <c r="J36" s="35"/>
      <c r="K36" s="35"/>
      <c r="L36" s="35"/>
      <c r="M36" s="35"/>
      <c r="N36" s="35"/>
      <c r="O36" s="35"/>
      <c r="P36" s="35"/>
      <c r="Q36" s="3077">
        <f>SUM(C36:P36)</f>
        <v>0</v>
      </c>
      <c r="R36" s="32"/>
      <c r="S36"/>
      <c r="T36"/>
      <c r="U36"/>
      <c r="V36"/>
      <c r="W36"/>
      <c r="X36" s="14" t="s">
        <v>1060</v>
      </c>
    </row>
    <row r="37" spans="1:24" ht="13">
      <c r="A37" s="852" t="s">
        <v>1687</v>
      </c>
      <c r="B37" s="34"/>
      <c r="C37" s="35"/>
      <c r="D37" s="35"/>
      <c r="E37" s="35"/>
      <c r="F37" s="35"/>
      <c r="G37" s="35"/>
      <c r="H37" s="35"/>
      <c r="I37" s="35"/>
      <c r="J37" s="35"/>
      <c r="K37" s="35"/>
      <c r="L37" s="35"/>
      <c r="M37" s="35"/>
      <c r="N37" s="35"/>
      <c r="O37" s="35"/>
      <c r="P37" s="35"/>
      <c r="Q37" s="3078">
        <f>SUM(C37:P37)</f>
        <v>0</v>
      </c>
      <c r="R37" s="32"/>
      <c r="S37"/>
      <c r="T37"/>
      <c r="U37"/>
      <c r="V37"/>
      <c r="W37"/>
      <c r="X37" s="14" t="s">
        <v>1055</v>
      </c>
    </row>
    <row r="38" spans="1:24" ht="13">
      <c r="A38" s="640" t="s">
        <v>1688</v>
      </c>
      <c r="B38" s="3079"/>
      <c r="C38" s="35">
        <v>0</v>
      </c>
      <c r="D38" s="35">
        <v>0</v>
      </c>
      <c r="E38" s="35">
        <v>0</v>
      </c>
      <c r="F38" s="35">
        <v>0</v>
      </c>
      <c r="G38" s="35">
        <v>0</v>
      </c>
      <c r="H38" s="35">
        <v>0</v>
      </c>
      <c r="I38" s="35">
        <v>0</v>
      </c>
      <c r="J38" s="35">
        <v>0</v>
      </c>
      <c r="K38" s="35">
        <v>0</v>
      </c>
      <c r="L38" s="35"/>
      <c r="M38" s="35"/>
      <c r="N38" s="35"/>
      <c r="O38" s="35"/>
      <c r="P38" s="35"/>
      <c r="Q38" s="3077">
        <f>SUM(C38:P38)</f>
        <v>0</v>
      </c>
      <c r="R38" s="32"/>
      <c r="S38"/>
      <c r="T38"/>
      <c r="U38"/>
      <c r="V38"/>
      <c r="W38"/>
      <c r="X38" s="1" t="s">
        <v>1218</v>
      </c>
    </row>
    <row r="39" spans="1:24" ht="13">
      <c r="A39" s="640" t="s">
        <v>1689</v>
      </c>
      <c r="B39" s="3079"/>
      <c r="C39" s="35">
        <v>0</v>
      </c>
      <c r="D39" s="35">
        <v>0</v>
      </c>
      <c r="E39" s="35">
        <v>0</v>
      </c>
      <c r="F39" s="35">
        <v>0</v>
      </c>
      <c r="G39" s="35">
        <v>0</v>
      </c>
      <c r="H39" s="35">
        <v>0</v>
      </c>
      <c r="I39" s="35">
        <v>0</v>
      </c>
      <c r="J39" s="35">
        <v>0</v>
      </c>
      <c r="K39" s="35">
        <v>0</v>
      </c>
      <c r="L39" s="35"/>
      <c r="M39" s="35"/>
      <c r="N39" s="35"/>
      <c r="O39" s="35"/>
      <c r="P39" s="35"/>
      <c r="Q39" s="3078">
        <f>SUM(C39:P39)</f>
        <v>0</v>
      </c>
      <c r="R39" s="32"/>
      <c r="S39"/>
      <c r="T39"/>
      <c r="U39"/>
      <c r="V39"/>
      <c r="W39"/>
      <c r="X39" s="14" t="s">
        <v>1099</v>
      </c>
    </row>
    <row r="40" spans="1:24" ht="13">
      <c r="A40" s="853" t="s">
        <v>452</v>
      </c>
      <c r="B40" s="56"/>
      <c r="C40" s="3430">
        <f>SUM(C35:C39)</f>
        <v>0</v>
      </c>
      <c r="D40" s="55">
        <f t="shared" ref="D40:R40" si="8">SUM(D35:D39)</f>
        <v>0</v>
      </c>
      <c r="E40" s="55">
        <f t="shared" si="8"/>
        <v>0</v>
      </c>
      <c r="F40" s="55">
        <f t="shared" si="8"/>
        <v>0</v>
      </c>
      <c r="G40" s="55">
        <f t="shared" si="8"/>
        <v>0</v>
      </c>
      <c r="H40" s="55">
        <f t="shared" si="8"/>
        <v>0</v>
      </c>
      <c r="I40" s="55">
        <f t="shared" si="8"/>
        <v>0</v>
      </c>
      <c r="J40" s="55">
        <f t="shared" si="8"/>
        <v>0</v>
      </c>
      <c r="K40" s="55">
        <f t="shared" si="8"/>
        <v>0</v>
      </c>
      <c r="L40" s="55">
        <f t="shared" si="8"/>
        <v>0</v>
      </c>
      <c r="M40" s="55">
        <f t="shared" si="8"/>
        <v>0</v>
      </c>
      <c r="N40" s="55">
        <f t="shared" si="8"/>
        <v>0</v>
      </c>
      <c r="O40" s="55">
        <f t="shared" si="8"/>
        <v>0</v>
      </c>
      <c r="P40" s="55">
        <f t="shared" si="8"/>
        <v>0</v>
      </c>
      <c r="Q40" s="55">
        <f t="shared" si="8"/>
        <v>0</v>
      </c>
      <c r="R40" s="3848">
        <f t="shared" si="8"/>
        <v>0</v>
      </c>
      <c r="S40"/>
      <c r="T40"/>
      <c r="U40"/>
      <c r="V40"/>
      <c r="W40"/>
      <c r="X40" s="14" t="s">
        <v>1766</v>
      </c>
    </row>
    <row r="41" spans="1:24" ht="13">
      <c r="A41" s="854" t="s">
        <v>453</v>
      </c>
      <c r="B41" s="18"/>
      <c r="C41" s="3101"/>
      <c r="D41" s="3101"/>
      <c r="E41" s="3101"/>
      <c r="F41" s="3101"/>
      <c r="G41" s="3101"/>
      <c r="H41" s="3101"/>
      <c r="I41" s="3101"/>
      <c r="J41" s="3101"/>
      <c r="K41" s="3101"/>
      <c r="L41" s="3101"/>
      <c r="M41" s="3101"/>
      <c r="N41" s="3101"/>
      <c r="O41" s="3101"/>
      <c r="P41" s="3101"/>
      <c r="Q41" s="842"/>
      <c r="R41" s="3845"/>
      <c r="S41"/>
      <c r="T41"/>
      <c r="U41"/>
      <c r="V41"/>
      <c r="W41"/>
      <c r="X41" s="14" t="s">
        <v>1057</v>
      </c>
    </row>
    <row r="42" spans="1:24" ht="13">
      <c r="A42" s="805" t="s">
        <v>1066</v>
      </c>
      <c r="B42" s="18"/>
      <c r="C42" s="35"/>
      <c r="D42" s="35"/>
      <c r="E42" s="35"/>
      <c r="F42" s="35"/>
      <c r="G42" s="35"/>
      <c r="H42" s="35"/>
      <c r="I42" s="35"/>
      <c r="J42" s="35"/>
      <c r="K42" s="35"/>
      <c r="L42" s="35"/>
      <c r="M42" s="35"/>
      <c r="N42" s="35"/>
      <c r="O42" s="35"/>
      <c r="P42" s="35"/>
      <c r="Q42" s="844">
        <f t="shared" ref="Q42:Q47" si="9">SUM(C42:P42)</f>
        <v>0</v>
      </c>
      <c r="R42" s="32"/>
      <c r="S42"/>
      <c r="T42"/>
      <c r="U42"/>
      <c r="V42"/>
      <c r="W42"/>
      <c r="X42" s="14" t="s">
        <v>721</v>
      </c>
    </row>
    <row r="43" spans="1:24" ht="13">
      <c r="A43" s="805" t="s">
        <v>1690</v>
      </c>
      <c r="B43" s="18"/>
      <c r="C43" s="35"/>
      <c r="D43" s="35"/>
      <c r="E43" s="35"/>
      <c r="F43" s="35"/>
      <c r="G43" s="35"/>
      <c r="H43" s="35"/>
      <c r="I43" s="35"/>
      <c r="J43" s="35"/>
      <c r="K43" s="35"/>
      <c r="L43" s="35"/>
      <c r="M43" s="35"/>
      <c r="N43" s="35"/>
      <c r="O43" s="35"/>
      <c r="P43" s="35"/>
      <c r="Q43" s="3077">
        <f t="shared" si="9"/>
        <v>0</v>
      </c>
      <c r="R43" s="32"/>
      <c r="S43"/>
      <c r="T43"/>
      <c r="U43"/>
      <c r="V43"/>
      <c r="W43"/>
      <c r="X43" s="14" t="s">
        <v>1054</v>
      </c>
    </row>
    <row r="44" spans="1:24" ht="13">
      <c r="A44" s="845" t="s">
        <v>1691</v>
      </c>
      <c r="B44" s="3079"/>
      <c r="C44" s="35"/>
      <c r="D44" s="35"/>
      <c r="E44" s="35"/>
      <c r="F44" s="35"/>
      <c r="G44" s="35"/>
      <c r="H44" s="35"/>
      <c r="I44" s="35"/>
      <c r="J44" s="35"/>
      <c r="K44" s="35"/>
      <c r="L44" s="35"/>
      <c r="M44" s="35"/>
      <c r="N44" s="35"/>
      <c r="O44" s="35"/>
      <c r="P44" s="35"/>
      <c r="Q44" s="3078">
        <f t="shared" si="9"/>
        <v>0</v>
      </c>
      <c r="R44" s="32"/>
      <c r="S44"/>
      <c r="T44"/>
      <c r="U44"/>
      <c r="V44"/>
      <c r="W44"/>
      <c r="X44" s="14" t="s">
        <v>1061</v>
      </c>
    </row>
    <row r="45" spans="1:24" ht="13">
      <c r="A45" s="640" t="s">
        <v>1702</v>
      </c>
      <c r="B45" s="3079"/>
      <c r="C45" s="35">
        <v>0</v>
      </c>
      <c r="D45" s="35">
        <v>0</v>
      </c>
      <c r="E45" s="35">
        <v>0</v>
      </c>
      <c r="F45" s="35">
        <v>0</v>
      </c>
      <c r="G45" s="35">
        <v>0</v>
      </c>
      <c r="H45" s="35">
        <v>0</v>
      </c>
      <c r="I45" s="35">
        <v>0</v>
      </c>
      <c r="J45" s="35">
        <v>0</v>
      </c>
      <c r="K45" s="35">
        <v>0</v>
      </c>
      <c r="L45" s="35"/>
      <c r="M45" s="35"/>
      <c r="N45" s="35"/>
      <c r="O45" s="35"/>
      <c r="P45" s="35"/>
      <c r="Q45" s="3077">
        <f t="shared" si="9"/>
        <v>0</v>
      </c>
      <c r="R45" s="3241"/>
      <c r="S45"/>
      <c r="T45"/>
      <c r="U45"/>
      <c r="V45"/>
      <c r="W45"/>
      <c r="X45" s="14" t="s">
        <v>1100</v>
      </c>
    </row>
    <row r="46" spans="1:24" ht="13">
      <c r="A46" s="640" t="s">
        <v>1852</v>
      </c>
      <c r="B46" s="3079"/>
      <c r="C46" s="35">
        <v>0</v>
      </c>
      <c r="D46" s="35">
        <v>0</v>
      </c>
      <c r="E46" s="35">
        <v>0</v>
      </c>
      <c r="F46" s="35">
        <v>0</v>
      </c>
      <c r="G46" s="35">
        <v>0</v>
      </c>
      <c r="H46" s="35">
        <v>0</v>
      </c>
      <c r="I46" s="35">
        <v>0</v>
      </c>
      <c r="J46" s="35">
        <v>0</v>
      </c>
      <c r="K46" s="35">
        <v>0</v>
      </c>
      <c r="L46" s="35"/>
      <c r="M46" s="35"/>
      <c r="N46" s="35"/>
      <c r="O46" s="35"/>
      <c r="P46" s="35"/>
      <c r="Q46" s="3078">
        <f t="shared" si="9"/>
        <v>0</v>
      </c>
      <c r="R46" s="2404"/>
      <c r="S46"/>
      <c r="T46"/>
      <c r="U46"/>
      <c r="V46"/>
      <c r="W46"/>
      <c r="X46" s="14" t="s">
        <v>1062</v>
      </c>
    </row>
    <row r="47" spans="1:24" ht="13">
      <c r="A47" s="3471" t="s">
        <v>1730</v>
      </c>
      <c r="B47" s="3079"/>
      <c r="C47" s="35">
        <v>0</v>
      </c>
      <c r="D47" s="35">
        <v>0</v>
      </c>
      <c r="E47" s="35">
        <v>0</v>
      </c>
      <c r="F47" s="35">
        <v>0</v>
      </c>
      <c r="G47" s="35">
        <v>0</v>
      </c>
      <c r="H47" s="35">
        <v>0</v>
      </c>
      <c r="I47" s="35">
        <v>0</v>
      </c>
      <c r="J47" s="35">
        <v>0</v>
      </c>
      <c r="K47" s="35">
        <v>0</v>
      </c>
      <c r="L47" s="35"/>
      <c r="M47" s="35"/>
      <c r="N47" s="35"/>
      <c r="O47" s="35"/>
      <c r="P47" s="35"/>
      <c r="Q47" s="641">
        <f t="shared" si="9"/>
        <v>0</v>
      </c>
      <c r="R47" s="3455"/>
      <c r="S47"/>
      <c r="T47"/>
      <c r="U47"/>
      <c r="V47"/>
      <c r="W47"/>
      <c r="X47" s="14" t="s">
        <v>1219</v>
      </c>
    </row>
    <row r="48" spans="1:24" ht="13">
      <c r="A48" s="846" t="s">
        <v>454</v>
      </c>
      <c r="B48" s="56"/>
      <c r="C48" s="55">
        <f>SUM(C42:C47)</f>
        <v>0</v>
      </c>
      <c r="D48" s="55">
        <f t="shared" ref="D48:R48" si="10">SUM(D42:D47)</f>
        <v>0</v>
      </c>
      <c r="E48" s="55">
        <f t="shared" si="10"/>
        <v>0</v>
      </c>
      <c r="F48" s="55">
        <f t="shared" si="10"/>
        <v>0</v>
      </c>
      <c r="G48" s="55">
        <f t="shared" si="10"/>
        <v>0</v>
      </c>
      <c r="H48" s="55">
        <f t="shared" si="10"/>
        <v>0</v>
      </c>
      <c r="I48" s="55">
        <f t="shared" si="10"/>
        <v>0</v>
      </c>
      <c r="J48" s="55">
        <f t="shared" si="10"/>
        <v>0</v>
      </c>
      <c r="K48" s="55">
        <f t="shared" si="10"/>
        <v>0</v>
      </c>
      <c r="L48" s="55">
        <f t="shared" si="10"/>
        <v>0</v>
      </c>
      <c r="M48" s="55">
        <f t="shared" si="10"/>
        <v>0</v>
      </c>
      <c r="N48" s="55">
        <f t="shared" si="10"/>
        <v>0</v>
      </c>
      <c r="O48" s="55">
        <f t="shared" si="10"/>
        <v>0</v>
      </c>
      <c r="P48" s="55">
        <f t="shared" si="10"/>
        <v>0</v>
      </c>
      <c r="Q48" s="55">
        <f>SUM(Q42:Q47)</f>
        <v>0</v>
      </c>
      <c r="R48" s="3848">
        <f t="shared" si="10"/>
        <v>0</v>
      </c>
      <c r="S48"/>
      <c r="T48"/>
      <c r="U48"/>
      <c r="V48"/>
      <c r="W48"/>
      <c r="X48" s="14" t="s">
        <v>1058</v>
      </c>
    </row>
    <row r="49" spans="1:24" ht="13">
      <c r="A49" s="813" t="s">
        <v>455</v>
      </c>
      <c r="B49" s="19"/>
      <c r="C49" s="35"/>
      <c r="D49" s="35"/>
      <c r="E49" s="35"/>
      <c r="F49" s="35"/>
      <c r="G49" s="35"/>
      <c r="H49" s="35"/>
      <c r="I49" s="35"/>
      <c r="J49" s="35"/>
      <c r="K49" s="35"/>
      <c r="L49" s="35"/>
      <c r="M49" s="35"/>
      <c r="N49" s="35"/>
      <c r="O49" s="35"/>
      <c r="P49" s="35"/>
      <c r="Q49" s="844">
        <f>SUM(C49:P49)</f>
        <v>0</v>
      </c>
      <c r="R49" s="32"/>
      <c r="S49"/>
      <c r="T49"/>
      <c r="U49"/>
      <c r="V49"/>
      <c r="W49"/>
      <c r="X49" s="14" t="s">
        <v>1063</v>
      </c>
    </row>
    <row r="50" spans="1:24" ht="13">
      <c r="A50" s="591" t="s">
        <v>456</v>
      </c>
      <c r="B50" s="862"/>
      <c r="C50" s="592">
        <f>C40-C48-C49</f>
        <v>0</v>
      </c>
      <c r="D50" s="592">
        <f t="shared" ref="D50:R50" si="11">D40-D48-D49</f>
        <v>0</v>
      </c>
      <c r="E50" s="592">
        <f t="shared" si="11"/>
        <v>0</v>
      </c>
      <c r="F50" s="592">
        <f t="shared" si="11"/>
        <v>0</v>
      </c>
      <c r="G50" s="592">
        <f t="shared" si="11"/>
        <v>0</v>
      </c>
      <c r="H50" s="592">
        <f t="shared" si="11"/>
        <v>0</v>
      </c>
      <c r="I50" s="592">
        <f t="shared" si="11"/>
        <v>0</v>
      </c>
      <c r="J50" s="592">
        <f t="shared" si="11"/>
        <v>0</v>
      </c>
      <c r="K50" s="592">
        <f t="shared" si="11"/>
        <v>0</v>
      </c>
      <c r="L50" s="592">
        <f t="shared" si="11"/>
        <v>0</v>
      </c>
      <c r="M50" s="592">
        <f t="shared" si="11"/>
        <v>0</v>
      </c>
      <c r="N50" s="592">
        <f t="shared" si="11"/>
        <v>0</v>
      </c>
      <c r="O50" s="592">
        <f t="shared" si="11"/>
        <v>0</v>
      </c>
      <c r="P50" s="592">
        <f t="shared" si="11"/>
        <v>0</v>
      </c>
      <c r="Q50" s="855">
        <f t="shared" si="11"/>
        <v>0</v>
      </c>
      <c r="R50" s="3850">
        <f t="shared" si="11"/>
        <v>0</v>
      </c>
      <c r="S50"/>
      <c r="T50"/>
      <c r="U50"/>
      <c r="V50"/>
      <c r="W50"/>
      <c r="X50" s="14" t="s">
        <v>528</v>
      </c>
    </row>
    <row r="51" spans="1:24" ht="13">
      <c r="A51" s="2371" t="s">
        <v>1516</v>
      </c>
      <c r="B51" s="3079"/>
      <c r="C51" s="35"/>
      <c r="D51" s="35"/>
      <c r="E51" s="35"/>
      <c r="F51" s="35"/>
      <c r="G51" s="35"/>
      <c r="H51" s="35"/>
      <c r="I51" s="35"/>
      <c r="J51" s="35"/>
      <c r="K51" s="35"/>
      <c r="L51" s="35"/>
      <c r="M51" s="35"/>
      <c r="N51" s="35"/>
      <c r="O51" s="35"/>
      <c r="P51" s="35"/>
      <c r="Q51" s="844">
        <f>SUM(C51:P51)</f>
        <v>0</v>
      </c>
      <c r="R51" s="3481"/>
      <c r="S51"/>
      <c r="T51"/>
      <c r="U51"/>
      <c r="V51"/>
      <c r="W51"/>
      <c r="X51" s="14" t="s">
        <v>249</v>
      </c>
    </row>
    <row r="52" spans="1:24" ht="13">
      <c r="A52" s="856" t="s">
        <v>1517</v>
      </c>
      <c r="B52" s="18"/>
      <c r="C52" s="3101"/>
      <c r="D52" s="651"/>
      <c r="E52" s="651"/>
      <c r="F52" s="651"/>
      <c r="G52" s="3101"/>
      <c r="H52" s="3101"/>
      <c r="I52" s="3101"/>
      <c r="J52" s="3101"/>
      <c r="K52" s="651"/>
      <c r="L52" s="3101"/>
      <c r="M52" s="651"/>
      <c r="N52" s="651"/>
      <c r="O52" s="651"/>
      <c r="P52" s="651"/>
      <c r="Q52" s="3080"/>
      <c r="R52" s="3851"/>
      <c r="S52"/>
      <c r="T52"/>
      <c r="U52"/>
      <c r="V52"/>
      <c r="W52"/>
      <c r="X52"/>
    </row>
    <row r="53" spans="1:24" ht="13">
      <c r="A53" s="858" t="s">
        <v>1518</v>
      </c>
      <c r="B53" s="863"/>
      <c r="C53" s="35"/>
      <c r="D53" s="35"/>
      <c r="E53" s="35"/>
      <c r="F53" s="35"/>
      <c r="G53" s="35"/>
      <c r="H53" s="35"/>
      <c r="I53" s="35"/>
      <c r="J53" s="35"/>
      <c r="K53" s="35"/>
      <c r="L53" s="35"/>
      <c r="M53" s="35"/>
      <c r="N53" s="35"/>
      <c r="O53" s="35"/>
      <c r="P53" s="35"/>
      <c r="Q53" s="844">
        <f>SUM(C53:P53)</f>
        <v>0</v>
      </c>
      <c r="R53" s="32"/>
      <c r="S53"/>
      <c r="T53"/>
      <c r="U53"/>
      <c r="V53"/>
      <c r="W53"/>
      <c r="X53"/>
    </row>
    <row r="54" spans="1:24" ht="13">
      <c r="A54" s="858" t="s">
        <v>1703</v>
      </c>
      <c r="B54" s="863"/>
      <c r="C54" s="35"/>
      <c r="D54" s="35"/>
      <c r="E54" s="35"/>
      <c r="F54" s="35"/>
      <c r="G54" s="35"/>
      <c r="H54" s="35"/>
      <c r="I54" s="35"/>
      <c r="J54" s="35"/>
      <c r="K54" s="35"/>
      <c r="L54" s="35"/>
      <c r="M54" s="35"/>
      <c r="N54" s="35"/>
      <c r="O54" s="35"/>
      <c r="P54" s="35"/>
      <c r="Q54" s="3077">
        <f>SUM(C54:P54)</f>
        <v>0</v>
      </c>
      <c r="R54" s="32"/>
      <c r="S54"/>
      <c r="T54"/>
      <c r="U54"/>
      <c r="V54"/>
      <c r="W54"/>
      <c r="X54"/>
    </row>
    <row r="55" spans="1:24" ht="13">
      <c r="A55" s="858" t="s">
        <v>1845</v>
      </c>
      <c r="B55" s="863"/>
      <c r="C55" s="35"/>
      <c r="D55" s="35"/>
      <c r="E55" s="35"/>
      <c r="F55" s="35"/>
      <c r="G55" s="35"/>
      <c r="H55" s="35"/>
      <c r="I55" s="35"/>
      <c r="J55" s="35"/>
      <c r="K55" s="35"/>
      <c r="L55" s="35"/>
      <c r="M55" s="35"/>
      <c r="N55" s="35"/>
      <c r="O55" s="35"/>
      <c r="P55" s="35"/>
      <c r="Q55" s="844">
        <f>SUM(C55:P55)</f>
        <v>0</v>
      </c>
      <c r="R55" s="32"/>
      <c r="S55"/>
      <c r="T55"/>
      <c r="U55"/>
      <c r="V55"/>
      <c r="W55"/>
      <c r="X55"/>
    </row>
    <row r="56" spans="1:24" ht="13">
      <c r="A56" s="859" t="s">
        <v>1626</v>
      </c>
      <c r="B56" s="864"/>
      <c r="C56" s="35"/>
      <c r="D56" s="35"/>
      <c r="E56" s="35"/>
      <c r="F56" s="35"/>
      <c r="G56" s="35"/>
      <c r="H56" s="35"/>
      <c r="I56" s="35"/>
      <c r="J56" s="35"/>
      <c r="K56" s="35"/>
      <c r="L56" s="35"/>
      <c r="M56" s="35"/>
      <c r="N56" s="35"/>
      <c r="O56" s="35"/>
      <c r="P56" s="35"/>
      <c r="Q56" s="844">
        <f>SUM(C56:P56)</f>
        <v>0</v>
      </c>
      <c r="R56" s="32"/>
      <c r="S56"/>
      <c r="T56"/>
      <c r="U56"/>
      <c r="V56"/>
      <c r="W56"/>
      <c r="X56"/>
    </row>
    <row r="57" spans="1:24" ht="13">
      <c r="A57" s="591" t="s">
        <v>715</v>
      </c>
      <c r="B57" s="865"/>
      <c r="C57" s="55">
        <f>SUM(C53:C56)+C50</f>
        <v>0</v>
      </c>
      <c r="D57" s="55">
        <f t="shared" ref="D57:R57" si="12">SUM(D53:D56)+D50</f>
        <v>0</v>
      </c>
      <c r="E57" s="55">
        <f t="shared" si="12"/>
        <v>0</v>
      </c>
      <c r="F57" s="55">
        <f t="shared" si="12"/>
        <v>0</v>
      </c>
      <c r="G57" s="55">
        <f t="shared" si="12"/>
        <v>0</v>
      </c>
      <c r="H57" s="55">
        <f t="shared" si="12"/>
        <v>0</v>
      </c>
      <c r="I57" s="55">
        <f t="shared" si="12"/>
        <v>0</v>
      </c>
      <c r="J57" s="55">
        <f t="shared" si="12"/>
        <v>0</v>
      </c>
      <c r="K57" s="55">
        <f t="shared" si="12"/>
        <v>0</v>
      </c>
      <c r="L57" s="55">
        <f t="shared" si="12"/>
        <v>0</v>
      </c>
      <c r="M57" s="55">
        <f t="shared" si="12"/>
        <v>0</v>
      </c>
      <c r="N57" s="55">
        <f t="shared" si="12"/>
        <v>0</v>
      </c>
      <c r="O57" s="55">
        <f t="shared" si="12"/>
        <v>0</v>
      </c>
      <c r="P57" s="55">
        <f>SUM(P53:P56)+P50</f>
        <v>0</v>
      </c>
      <c r="Q57" s="57">
        <f t="shared" si="12"/>
        <v>0</v>
      </c>
      <c r="R57" s="3849">
        <f t="shared" si="12"/>
        <v>0</v>
      </c>
      <c r="S57"/>
      <c r="T57"/>
      <c r="U57"/>
      <c r="V57"/>
      <c r="W57"/>
      <c r="X57"/>
    </row>
    <row r="58" spans="1:24" ht="13">
      <c r="A58" s="825" t="s">
        <v>1521</v>
      </c>
      <c r="B58" s="19"/>
      <c r="C58" s="29"/>
      <c r="D58" s="27"/>
      <c r="E58" s="1805"/>
      <c r="F58" s="1805"/>
      <c r="G58" s="29"/>
      <c r="H58" s="1805"/>
      <c r="I58" s="29"/>
      <c r="J58" s="1805"/>
      <c r="K58" s="27"/>
      <c r="L58" s="29"/>
      <c r="M58" s="27"/>
      <c r="N58" s="29"/>
      <c r="O58" s="27"/>
      <c r="P58" s="27"/>
      <c r="Q58" s="844">
        <f>SUM(C58:P58)</f>
        <v>0</v>
      </c>
      <c r="R58" s="3482"/>
      <c r="S58"/>
      <c r="T58"/>
      <c r="U58"/>
      <c r="V58"/>
      <c r="W58"/>
      <c r="X58"/>
    </row>
    <row r="59" spans="1:24" ht="13.5" thickBot="1">
      <c r="A59" s="860" t="s">
        <v>1692</v>
      </c>
      <c r="B59" s="866"/>
      <c r="C59" s="766">
        <f t="shared" ref="C59:R59" si="13">C32-C51-C57-C58</f>
        <v>0</v>
      </c>
      <c r="D59" s="766">
        <f t="shared" si="13"/>
        <v>0</v>
      </c>
      <c r="E59" s="766">
        <f t="shared" si="13"/>
        <v>0</v>
      </c>
      <c r="F59" s="766">
        <f t="shared" si="13"/>
        <v>0</v>
      </c>
      <c r="G59" s="766">
        <f t="shared" si="13"/>
        <v>0</v>
      </c>
      <c r="H59" s="766">
        <f t="shared" si="13"/>
        <v>0</v>
      </c>
      <c r="I59" s="766">
        <f t="shared" si="13"/>
        <v>0</v>
      </c>
      <c r="J59" s="766">
        <f t="shared" si="13"/>
        <v>0</v>
      </c>
      <c r="K59" s="766">
        <f t="shared" si="13"/>
        <v>0</v>
      </c>
      <c r="L59" s="766">
        <f t="shared" si="13"/>
        <v>0</v>
      </c>
      <c r="M59" s="766">
        <f t="shared" si="13"/>
        <v>0</v>
      </c>
      <c r="N59" s="766">
        <f t="shared" si="13"/>
        <v>0</v>
      </c>
      <c r="O59" s="766">
        <f t="shared" si="13"/>
        <v>0</v>
      </c>
      <c r="P59" s="766">
        <f t="shared" si="13"/>
        <v>0</v>
      </c>
      <c r="Q59" s="861">
        <f t="shared" si="13"/>
        <v>0</v>
      </c>
      <c r="R59" s="3852">
        <f t="shared" si="13"/>
        <v>0</v>
      </c>
      <c r="S59"/>
      <c r="T59"/>
      <c r="U59"/>
      <c r="V59"/>
      <c r="W59"/>
      <c r="X59"/>
    </row>
    <row r="60" spans="1:24" ht="13.5" thickTop="1">
      <c r="A60" s="393"/>
      <c r="B60" s="393"/>
      <c r="C60" s="3102"/>
      <c r="D60" s="3102"/>
      <c r="E60" s="3102"/>
      <c r="F60" s="3102"/>
      <c r="G60" s="3102"/>
      <c r="H60" s="3102"/>
      <c r="I60" s="3102"/>
      <c r="J60" s="3102"/>
      <c r="K60" s="3102"/>
      <c r="L60" s="3102"/>
      <c r="M60" s="3102"/>
      <c r="N60" s="3102"/>
      <c r="O60" s="3102"/>
      <c r="P60" s="3102"/>
      <c r="Q60" s="393"/>
      <c r="R60" s="393"/>
      <c r="S60"/>
      <c r="T60"/>
      <c r="U60"/>
      <c r="V60"/>
      <c r="W60"/>
      <c r="X60"/>
    </row>
    <row r="61" spans="1:24" ht="14">
      <c r="A61" s="504" t="s">
        <v>543</v>
      </c>
      <c r="B61" s="399"/>
      <c r="C61" s="399"/>
      <c r="D61" s="399"/>
      <c r="E61" s="399"/>
      <c r="F61" s="399"/>
      <c r="G61" s="399"/>
      <c r="H61" s="399"/>
      <c r="I61" s="399"/>
      <c r="J61" s="399"/>
      <c r="K61" s="399"/>
      <c r="L61" s="399"/>
      <c r="M61" s="399"/>
      <c r="N61" s="393"/>
      <c r="O61" s="393"/>
      <c r="P61" s="3102"/>
      <c r="Q61" s="3102"/>
      <c r="R61" s="4113" t="str">
        <f>+ToC!E96</f>
        <v xml:space="preserve">GENERAL Annual Return </v>
      </c>
      <c r="S61"/>
      <c r="T61"/>
      <c r="U61"/>
      <c r="V61"/>
      <c r="W61"/>
      <c r="X61"/>
    </row>
    <row r="62" spans="1:24" ht="14">
      <c r="A62" s="396" t="s">
        <v>1851</v>
      </c>
      <c r="B62" s="393"/>
      <c r="C62" s="393"/>
      <c r="D62" s="393"/>
      <c r="E62" s="393"/>
      <c r="F62" s="393"/>
      <c r="G62" s="393"/>
      <c r="H62" s="393"/>
      <c r="I62" s="393"/>
      <c r="J62" s="393"/>
      <c r="K62" s="393"/>
      <c r="L62" s="393"/>
      <c r="M62" s="393"/>
      <c r="N62" s="393"/>
      <c r="O62" s="393"/>
      <c r="P62" s="3311"/>
      <c r="Q62" s="550"/>
      <c r="R62" s="407" t="s">
        <v>1897</v>
      </c>
      <c r="S62"/>
      <c r="T62"/>
      <c r="U62"/>
      <c r="V62"/>
      <c r="W62"/>
      <c r="X62"/>
    </row>
    <row r="63" spans="1:24" ht="13">
      <c r="A63" s="396" t="s">
        <v>1050</v>
      </c>
      <c r="B63" s="393"/>
      <c r="C63" s="393"/>
      <c r="D63" s="393"/>
      <c r="E63" s="393"/>
      <c r="F63" s="393"/>
      <c r="G63" s="393"/>
      <c r="H63" s="393"/>
      <c r="I63" s="393"/>
      <c r="J63" s="393"/>
      <c r="K63" s="393"/>
      <c r="L63" s="393"/>
      <c r="M63" s="393"/>
      <c r="N63" s="393"/>
      <c r="O63" s="393"/>
      <c r="P63" s="393"/>
      <c r="Q63" s="393"/>
      <c r="R63" s="393"/>
      <c r="S63"/>
      <c r="T63"/>
      <c r="U63"/>
      <c r="V63"/>
      <c r="W63"/>
      <c r="X63"/>
    </row>
    <row r="64" spans="1:2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sheetData>
  <sheetProtection password="C3AA" sheet="1" objects="1" scenarios="1"/>
  <customSheetViews>
    <customSheetView guid="{54084986-DBD9-467D-BB87-84DFF604BE53}">
      <selection activeCell="T14" sqref="T14:T19"/>
      <pageMargins left="0.39370078740157499" right="0" top="0.39370078740157499" bottom="0.39370078740157499" header="0.39370078740157499" footer="0.39370078740157499"/>
      <pageSetup paperSize="5" scale="53" orientation="landscape" r:id="rId1"/>
    </customSheetView>
  </customSheetViews>
  <mergeCells count="3">
    <mergeCell ref="A1:R1"/>
    <mergeCell ref="A9:R9"/>
    <mergeCell ref="A8:R8"/>
  </mergeCells>
  <dataValidations count="2">
    <dataValidation type="decimal" operator="lessThanOrEqual" allowBlank="1" showInputMessage="1" showErrorMessage="1" errorTitle="Numbers Only" error="You can only enter numbers in these cells.To re input a number, press Cancel  or Retry and  delete, and then re enter a valid number_x000a_" sqref="D58:F58 K58 M58:P58 R53:R56 R14:R15 R17 R19:R22 C26:C27 D26:P26 D27:R27">
      <formula1>50000000000</formula1>
    </dataValidation>
    <dataValidation type="list" allowBlank="1" showInputMessage="1" showErrorMessage="1" sqref="C10:P10">
      <formula1>$X$30:$X$51</formula1>
    </dataValidation>
  </dataValidations>
  <hyperlinks>
    <hyperlink ref="A1:R1" location="ToC!A1" display="50.12"/>
  </hyperlinks>
  <pageMargins left="0.25" right="0" top="0.5" bottom="0.5" header="0.3" footer="0.3"/>
  <pageSetup paperSize="5" scale="54" orientation="landscape"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rgb="FF92D050"/>
    <pageSetUpPr fitToPage="1"/>
  </sheetPr>
  <dimension ref="A1:W51"/>
  <sheetViews>
    <sheetView zoomScale="80" zoomScaleNormal="80" workbookViewId="0">
      <selection activeCell="A18" sqref="A18:B19"/>
    </sheetView>
  </sheetViews>
  <sheetFormatPr defaultColWidth="0" defaultRowHeight="12.5" zeroHeight="1"/>
  <cols>
    <col min="1" max="1" width="4.69921875" style="3910" customWidth="1"/>
    <col min="2" max="2" width="35.796875" style="3910" customWidth="1"/>
    <col min="3" max="3" width="9.296875" style="3910" customWidth="1"/>
    <col min="4" max="4" width="21.5" style="3910" customWidth="1"/>
    <col min="5" max="5" width="19" style="3910" customWidth="1"/>
    <col min="6" max="7" width="17.69921875" style="3910" customWidth="1"/>
    <col min="8" max="8" width="15.69921875" style="3910" customWidth="1"/>
    <col min="9" max="11" width="17.69921875" style="3910" customWidth="1"/>
    <col min="12" max="12" width="19.796875" style="3910" customWidth="1"/>
    <col min="13" max="18" width="17.69921875" style="3910" customWidth="1"/>
    <col min="19" max="19" width="20.19921875" style="3910" customWidth="1"/>
    <col min="20" max="22" width="9.296875" style="3910" hidden="1" customWidth="1"/>
    <col min="23" max="23" width="30.796875" style="3910" hidden="1" customWidth="1"/>
    <col min="24" max="16384" width="9.296875" style="3910" hidden="1"/>
  </cols>
  <sheetData>
    <row r="1" spans="1:23" ht="13">
      <c r="A1" s="5504" t="s">
        <v>53</v>
      </c>
      <c r="B1" s="5504"/>
      <c r="C1" s="5504"/>
      <c r="D1" s="5504"/>
      <c r="E1" s="5504"/>
      <c r="F1" s="5504"/>
      <c r="G1" s="5504"/>
      <c r="H1" s="5504"/>
      <c r="I1" s="5504"/>
      <c r="J1" s="5504"/>
      <c r="K1" s="5504"/>
      <c r="L1" s="5504"/>
      <c r="M1" s="5504"/>
      <c r="N1" s="5504"/>
      <c r="O1" s="5504"/>
      <c r="P1" s="5504"/>
      <c r="Q1" s="5504"/>
      <c r="R1" s="5504"/>
      <c r="S1" s="5504"/>
      <c r="T1" s="394"/>
      <c r="U1" s="394"/>
      <c r="V1" s="394"/>
      <c r="W1" s="394"/>
    </row>
    <row r="2" spans="1:23" ht="14">
      <c r="A2" s="510"/>
      <c r="B2" s="399"/>
      <c r="C2" s="393"/>
      <c r="D2" s="393"/>
      <c r="E2" s="393"/>
      <c r="F2" s="393"/>
      <c r="G2" s="393"/>
      <c r="H2" s="393"/>
      <c r="I2" s="515"/>
      <c r="J2" s="515"/>
      <c r="K2" s="515"/>
      <c r="L2" s="515"/>
      <c r="M2" s="515"/>
      <c r="N2" s="509"/>
      <c r="O2" s="1007"/>
      <c r="P2" s="509"/>
      <c r="Q2" s="1007"/>
      <c r="R2" s="539"/>
      <c r="S2" s="509"/>
      <c r="T2" s="394"/>
      <c r="U2" s="394"/>
      <c r="V2" s="394"/>
      <c r="W2" s="394"/>
    </row>
    <row r="3" spans="1:23" ht="15.5">
      <c r="A3" s="1730" t="str">
        <f>+Cover!A14</f>
        <v>Select Name of Insurer/ Financial Holding Company</v>
      </c>
      <c r="B3" s="1760"/>
      <c r="C3" s="1760"/>
      <c r="D3" s="1767"/>
      <c r="E3" s="1748"/>
      <c r="F3" s="1748"/>
      <c r="G3" s="1748"/>
      <c r="H3" s="1748"/>
      <c r="I3" s="1748"/>
      <c r="J3" s="1748"/>
      <c r="K3" s="1748"/>
      <c r="L3" s="1748"/>
      <c r="M3" s="1748"/>
      <c r="N3" s="1748"/>
      <c r="O3" s="1748"/>
      <c r="P3" s="1748"/>
      <c r="Q3" s="497" t="s">
        <v>2058</v>
      </c>
      <c r="R3" s="1748"/>
      <c r="S3" s="395"/>
      <c r="T3" s="394"/>
      <c r="U3" s="394"/>
      <c r="V3" s="394"/>
      <c r="W3" s="394"/>
    </row>
    <row r="4" spans="1:23" ht="15.5">
      <c r="A4" s="5740" t="str">
        <f>+ToC!A3</f>
        <v>Insurer/Financial Holding Company</v>
      </c>
      <c r="B4" s="5740"/>
      <c r="C4" s="5740"/>
      <c r="D4" s="1711"/>
      <c r="E4" s="1711"/>
      <c r="F4" s="1798"/>
      <c r="G4" s="1798"/>
      <c r="H4" s="1798"/>
      <c r="I4" s="1711"/>
      <c r="J4" s="1798"/>
      <c r="K4" s="1711"/>
      <c r="L4" s="1798"/>
      <c r="M4" s="1798"/>
      <c r="N4" s="1711"/>
      <c r="O4" s="1798"/>
      <c r="P4" s="1711"/>
      <c r="Q4" s="497"/>
      <c r="R4" s="1711"/>
      <c r="S4" s="395"/>
      <c r="T4" s="394"/>
      <c r="U4" s="394"/>
      <c r="V4" s="394"/>
      <c r="W4" s="394"/>
    </row>
    <row r="5" spans="1:23" ht="14">
      <c r="A5" s="498"/>
      <c r="B5" s="498"/>
      <c r="C5" s="498"/>
      <c r="D5" s="1711"/>
      <c r="E5" s="1711"/>
      <c r="F5" s="1798"/>
      <c r="G5" s="1798"/>
      <c r="H5" s="1798"/>
      <c r="I5" s="1711"/>
      <c r="J5" s="1798"/>
      <c r="K5" s="1711"/>
      <c r="L5" s="1798"/>
      <c r="M5" s="1798"/>
      <c r="N5" s="1711"/>
      <c r="O5" s="1798"/>
      <c r="P5" s="1711"/>
      <c r="Q5" s="1711"/>
      <c r="R5" s="1711"/>
      <c r="S5" s="1768"/>
      <c r="T5" s="394"/>
      <c r="U5" s="394"/>
      <c r="V5" s="394"/>
      <c r="W5" s="394"/>
    </row>
    <row r="6" spans="1:23" ht="14">
      <c r="A6" s="504" t="str">
        <f>+ToC!A5</f>
        <v>General Insurers Annual Return</v>
      </c>
      <c r="B6" s="501"/>
      <c r="C6" s="501"/>
      <c r="D6" s="796"/>
      <c r="E6" s="796"/>
      <c r="F6" s="796"/>
      <c r="G6" s="796"/>
      <c r="H6" s="796"/>
      <c r="I6" s="796"/>
      <c r="J6" s="796"/>
      <c r="K6" s="796"/>
      <c r="L6" s="796"/>
      <c r="M6" s="796"/>
      <c r="N6" s="501"/>
      <c r="O6" s="501"/>
      <c r="P6" s="501"/>
      <c r="Q6" s="1711"/>
      <c r="R6" s="797"/>
      <c r="S6" s="395"/>
      <c r="T6" s="394"/>
      <c r="U6" s="394"/>
      <c r="V6" s="394"/>
      <c r="W6" s="394"/>
    </row>
    <row r="7" spans="1:23" ht="14">
      <c r="A7" s="498" t="str">
        <f>+ToC!A6</f>
        <v>For Year Ended:</v>
      </c>
      <c r="B7" s="498"/>
      <c r="C7" s="498"/>
      <c r="D7" s="1711"/>
      <c r="E7" s="1711"/>
      <c r="F7" s="1798"/>
      <c r="G7" s="1798"/>
      <c r="H7" s="1798"/>
      <c r="I7" s="1711"/>
      <c r="J7" s="1798"/>
      <c r="K7" s="1711"/>
      <c r="L7" s="1798"/>
      <c r="M7" s="1798"/>
      <c r="N7" s="1711"/>
      <c r="O7" s="1798"/>
      <c r="P7" s="1711"/>
      <c r="Q7" s="397"/>
      <c r="R7" s="1711"/>
      <c r="S7" s="1768"/>
      <c r="T7" s="394"/>
      <c r="U7" s="394"/>
      <c r="V7" s="394"/>
      <c r="W7" s="394"/>
    </row>
    <row r="8" spans="1:23" ht="14">
      <c r="A8" s="498"/>
      <c r="B8" s="498"/>
      <c r="C8" s="498"/>
      <c r="D8" s="1711"/>
      <c r="E8" s="1711"/>
      <c r="F8" s="1798"/>
      <c r="G8" s="1798"/>
      <c r="H8" s="1798"/>
      <c r="I8" s="1711"/>
      <c r="J8" s="1798"/>
      <c r="K8" s="1711"/>
      <c r="L8" s="1798"/>
      <c r="M8" s="1798"/>
      <c r="N8" s="1711"/>
      <c r="O8" s="1798"/>
      <c r="P8" s="1711"/>
      <c r="Q8" s="505">
        <f>+Cover!A22</f>
        <v>0</v>
      </c>
      <c r="R8" s="1711"/>
      <c r="S8" s="1768"/>
      <c r="T8" s="394"/>
      <c r="U8" s="394"/>
      <c r="V8" s="394"/>
      <c r="W8" s="394"/>
    </row>
    <row r="9" spans="1:23" ht="14">
      <c r="A9" s="5503" t="s">
        <v>719</v>
      </c>
      <c r="B9" s="5503"/>
      <c r="C9" s="5503"/>
      <c r="D9" s="5503"/>
      <c r="E9" s="5503"/>
      <c r="F9" s="5503"/>
      <c r="G9" s="5503"/>
      <c r="H9" s="5503"/>
      <c r="I9" s="5503"/>
      <c r="J9" s="5503"/>
      <c r="K9" s="5503"/>
      <c r="L9" s="5503"/>
      <c r="M9" s="5503"/>
      <c r="N9" s="5503"/>
      <c r="O9" s="5503"/>
      <c r="P9" s="5503"/>
      <c r="Q9" s="5503"/>
      <c r="R9" s="5503"/>
      <c r="S9" s="5503"/>
      <c r="T9" s="394"/>
      <c r="U9" s="394"/>
      <c r="V9" s="394"/>
      <c r="W9" s="394"/>
    </row>
    <row r="10" spans="1:23" ht="14">
      <c r="A10" s="501"/>
      <c r="B10" s="501"/>
      <c r="C10" s="501"/>
      <c r="D10" s="501"/>
      <c r="E10" s="501"/>
      <c r="F10" s="501"/>
      <c r="G10" s="501"/>
      <c r="H10" s="501"/>
      <c r="I10" s="501"/>
      <c r="J10" s="501"/>
      <c r="K10" s="501"/>
      <c r="L10" s="501"/>
      <c r="M10" s="501"/>
      <c r="N10" s="501"/>
      <c r="O10" s="501"/>
      <c r="P10" s="501"/>
      <c r="Q10" s="501"/>
      <c r="R10" s="395"/>
      <c r="S10" s="501"/>
      <c r="T10" s="394"/>
      <c r="U10" s="394"/>
      <c r="V10" s="394"/>
      <c r="W10" s="394"/>
    </row>
    <row r="11" spans="1:23" ht="14">
      <c r="A11" s="5257" t="s">
        <v>2229</v>
      </c>
      <c r="B11" s="5376"/>
      <c r="C11" s="5376"/>
      <c r="D11" s="5376"/>
      <c r="E11" s="5376"/>
      <c r="F11" s="5376"/>
      <c r="G11" s="5376"/>
      <c r="H11" s="5376"/>
      <c r="I11" s="5376"/>
      <c r="J11" s="5376"/>
      <c r="K11" s="5376"/>
      <c r="L11" s="5376"/>
      <c r="M11" s="5376"/>
      <c r="N11" s="5376"/>
      <c r="O11" s="5376"/>
      <c r="P11" s="5376"/>
      <c r="Q11" s="5376"/>
      <c r="R11" s="5376"/>
      <c r="S11" s="5741"/>
      <c r="T11" s="394"/>
      <c r="U11" s="394"/>
      <c r="V11" s="394"/>
      <c r="W11" s="394"/>
    </row>
    <row r="12" spans="1:23" ht="14.5" thickBot="1">
      <c r="A12" s="789"/>
      <c r="B12" s="762"/>
      <c r="C12" s="762"/>
      <c r="D12" s="762"/>
      <c r="E12" s="762"/>
      <c r="F12" s="762"/>
      <c r="G12" s="762"/>
      <c r="H12" s="762"/>
      <c r="I12" s="762"/>
      <c r="J12" s="762"/>
      <c r="K12" s="762"/>
      <c r="L12" s="762"/>
      <c r="M12" s="762"/>
      <c r="N12" s="762"/>
      <c r="O12" s="762"/>
      <c r="P12" s="762"/>
      <c r="Q12" s="762"/>
      <c r="R12" s="789"/>
      <c r="S12" s="763"/>
      <c r="T12" s="394"/>
      <c r="U12" s="394"/>
      <c r="V12" s="394"/>
      <c r="W12" s="394"/>
    </row>
    <row r="13" spans="1:23" ht="40.5" customHeight="1" thickTop="1">
      <c r="A13" s="4152"/>
      <c r="B13" s="4153" t="s">
        <v>665</v>
      </c>
      <c r="C13" s="4154"/>
      <c r="D13" s="4487" t="s">
        <v>720</v>
      </c>
      <c r="E13" s="3661" t="s">
        <v>1765</v>
      </c>
      <c r="F13" s="3661" t="s">
        <v>1765</v>
      </c>
      <c r="G13" s="3661" t="s">
        <v>1765</v>
      </c>
      <c r="H13" s="3661" t="s">
        <v>1765</v>
      </c>
      <c r="I13" s="3661" t="s">
        <v>1765</v>
      </c>
      <c r="J13" s="3661" t="s">
        <v>1765</v>
      </c>
      <c r="K13" s="3661" t="s">
        <v>1765</v>
      </c>
      <c r="L13" s="3661" t="s">
        <v>1765</v>
      </c>
      <c r="M13" s="3661" t="s">
        <v>1765</v>
      </c>
      <c r="N13" s="3661" t="s">
        <v>1765</v>
      </c>
      <c r="O13" s="3661" t="s">
        <v>1765</v>
      </c>
      <c r="P13" s="3661" t="s">
        <v>1765</v>
      </c>
      <c r="Q13" s="3661" t="s">
        <v>1765</v>
      </c>
      <c r="R13" s="3661" t="s">
        <v>1765</v>
      </c>
      <c r="S13" s="4158">
        <f>YEAR($Q$8)</f>
        <v>1900</v>
      </c>
      <c r="T13" s="394"/>
      <c r="U13" s="394"/>
      <c r="V13" s="394"/>
      <c r="W13" s="394"/>
    </row>
    <row r="14" spans="1:23" ht="13">
      <c r="A14" s="4155"/>
      <c r="B14" s="4155"/>
      <c r="C14" s="4155"/>
      <c r="D14" s="4156" t="s">
        <v>933</v>
      </c>
      <c r="E14" s="4156" t="s">
        <v>933</v>
      </c>
      <c r="F14" s="4156" t="s">
        <v>933</v>
      </c>
      <c r="G14" s="4156" t="s">
        <v>933</v>
      </c>
      <c r="H14" s="4156" t="s">
        <v>933</v>
      </c>
      <c r="I14" s="4156" t="s">
        <v>933</v>
      </c>
      <c r="J14" s="4156" t="s">
        <v>933</v>
      </c>
      <c r="K14" s="4156" t="s">
        <v>933</v>
      </c>
      <c r="L14" s="4156" t="s">
        <v>933</v>
      </c>
      <c r="M14" s="4156" t="s">
        <v>933</v>
      </c>
      <c r="N14" s="4156" t="s">
        <v>933</v>
      </c>
      <c r="O14" s="4156" t="s">
        <v>933</v>
      </c>
      <c r="P14" s="4156" t="s">
        <v>933</v>
      </c>
      <c r="Q14" s="4156" t="s">
        <v>933</v>
      </c>
      <c r="R14" s="4156" t="s">
        <v>933</v>
      </c>
      <c r="S14" s="4157" t="s">
        <v>933</v>
      </c>
      <c r="T14" s="394"/>
      <c r="U14" s="394"/>
      <c r="V14" s="394"/>
      <c r="W14" s="3571" t="s">
        <v>1765</v>
      </c>
    </row>
    <row r="15" spans="1:23" ht="13">
      <c r="A15" s="4144" t="s">
        <v>722</v>
      </c>
      <c r="B15" s="4145" t="s">
        <v>328</v>
      </c>
      <c r="C15" s="868"/>
      <c r="D15" s="869"/>
      <c r="E15" s="869"/>
      <c r="F15" s="1807"/>
      <c r="G15" s="1807"/>
      <c r="H15" s="1807"/>
      <c r="I15" s="869"/>
      <c r="J15" s="1807"/>
      <c r="K15" s="869"/>
      <c r="L15" s="1807"/>
      <c r="M15" s="1807"/>
      <c r="N15" s="869"/>
      <c r="O15" s="1807"/>
      <c r="P15" s="869"/>
      <c r="Q15" s="1807"/>
      <c r="R15" s="869"/>
      <c r="S15" s="3662"/>
      <c r="T15" s="394"/>
      <c r="U15" s="394"/>
      <c r="V15" s="394"/>
      <c r="W15" s="14" t="s">
        <v>1056</v>
      </c>
    </row>
    <row r="16" spans="1:23" ht="13">
      <c r="A16" s="638"/>
      <c r="B16" s="503"/>
      <c r="C16" s="871"/>
      <c r="D16" s="872"/>
      <c r="E16" s="872"/>
      <c r="F16" s="1808"/>
      <c r="G16" s="1808"/>
      <c r="H16" s="1808"/>
      <c r="I16" s="872"/>
      <c r="J16" s="1808"/>
      <c r="K16" s="872"/>
      <c r="L16" s="1808"/>
      <c r="M16" s="1808"/>
      <c r="N16" s="872"/>
      <c r="O16" s="1808"/>
      <c r="P16" s="872"/>
      <c r="Q16" s="1808"/>
      <c r="R16" s="872"/>
      <c r="S16" s="3663"/>
      <c r="T16" s="394"/>
      <c r="U16" s="394"/>
      <c r="V16" s="394"/>
      <c r="W16" s="14" t="s">
        <v>1059</v>
      </c>
    </row>
    <row r="17" spans="1:23" ht="13">
      <c r="A17" s="4146">
        <v>1</v>
      </c>
      <c r="B17" s="4147" t="s">
        <v>707</v>
      </c>
      <c r="C17" s="1465"/>
      <c r="D17" s="1466"/>
      <c r="E17" s="1467"/>
      <c r="F17" s="1467"/>
      <c r="G17" s="1467"/>
      <c r="H17" s="1467"/>
      <c r="I17" s="1467"/>
      <c r="J17" s="1467"/>
      <c r="K17" s="1467"/>
      <c r="L17" s="1467"/>
      <c r="M17" s="1467"/>
      <c r="N17" s="1467"/>
      <c r="O17" s="1467"/>
      <c r="P17" s="1467"/>
      <c r="Q17" s="1467"/>
      <c r="R17" s="1467"/>
      <c r="S17" s="4159">
        <f>SUM(D17:R17)</f>
        <v>0</v>
      </c>
      <c r="T17"/>
      <c r="U17"/>
      <c r="V17"/>
      <c r="W17" s="14" t="s">
        <v>1217</v>
      </c>
    </row>
    <row r="18" spans="1:23" ht="13">
      <c r="A18" s="4146"/>
      <c r="B18" s="4147"/>
      <c r="C18" s="1465"/>
      <c r="D18" s="1466"/>
      <c r="E18" s="1467"/>
      <c r="F18" s="1467"/>
      <c r="G18" s="1467"/>
      <c r="H18" s="1467"/>
      <c r="I18" s="1467"/>
      <c r="J18" s="1467"/>
      <c r="K18" s="1467"/>
      <c r="L18" s="1467"/>
      <c r="M18" s="1467"/>
      <c r="N18" s="1467"/>
      <c r="O18" s="1467"/>
      <c r="P18" s="1467"/>
      <c r="Q18" s="1467"/>
      <c r="R18" s="1467"/>
      <c r="S18" s="4159"/>
      <c r="T18"/>
      <c r="U18"/>
      <c r="V18"/>
      <c r="W18" s="14" t="s">
        <v>1104</v>
      </c>
    </row>
    <row r="19" spans="1:23" ht="13">
      <c r="A19" s="4146">
        <v>2</v>
      </c>
      <c r="B19" s="4147" t="s">
        <v>723</v>
      </c>
      <c r="C19" s="1465"/>
      <c r="D19" s="1466"/>
      <c r="E19" s="1467"/>
      <c r="F19" s="1467"/>
      <c r="G19" s="1467"/>
      <c r="H19" s="1467"/>
      <c r="I19" s="1467"/>
      <c r="J19" s="1467"/>
      <c r="K19" s="1467"/>
      <c r="L19" s="1467"/>
      <c r="M19" s="1467"/>
      <c r="N19" s="1467"/>
      <c r="O19" s="1467"/>
      <c r="P19" s="1467"/>
      <c r="Q19" s="1467"/>
      <c r="R19" s="1467"/>
      <c r="S19" s="4159">
        <f>SUM(D19:R19)</f>
        <v>0</v>
      </c>
      <c r="T19"/>
      <c r="U19"/>
      <c r="V19"/>
      <c r="W19" s="14" t="s">
        <v>527</v>
      </c>
    </row>
    <row r="20" spans="1:23" ht="13">
      <c r="A20" s="4146"/>
      <c r="B20" s="4147"/>
      <c r="C20" s="1465"/>
      <c r="D20" s="1466"/>
      <c r="E20" s="1467"/>
      <c r="F20" s="1467"/>
      <c r="G20" s="1467"/>
      <c r="H20" s="1467"/>
      <c r="I20" s="1467"/>
      <c r="J20" s="1467"/>
      <c r="K20" s="1467"/>
      <c r="L20" s="1467"/>
      <c r="M20" s="1467"/>
      <c r="N20" s="1467"/>
      <c r="O20" s="1467"/>
      <c r="P20" s="1467"/>
      <c r="Q20" s="1467"/>
      <c r="R20" s="1467"/>
      <c r="S20" s="4159"/>
      <c r="T20"/>
      <c r="U20"/>
      <c r="V20"/>
      <c r="W20" s="14" t="s">
        <v>1060</v>
      </c>
    </row>
    <row r="21" spans="1:23" ht="13">
      <c r="A21" s="4146">
        <v>3</v>
      </c>
      <c r="B21" s="4147" t="s">
        <v>710</v>
      </c>
      <c r="C21" s="1465"/>
      <c r="D21" s="1466"/>
      <c r="E21" s="1467"/>
      <c r="F21" s="1467"/>
      <c r="G21" s="1467"/>
      <c r="H21" s="1467"/>
      <c r="I21" s="1467"/>
      <c r="J21" s="1467"/>
      <c r="K21" s="1467"/>
      <c r="L21" s="1467"/>
      <c r="M21" s="1467"/>
      <c r="N21" s="1467"/>
      <c r="O21" s="1467"/>
      <c r="P21" s="1467"/>
      <c r="Q21" s="1467"/>
      <c r="R21" s="1467"/>
      <c r="S21" s="4159">
        <f>SUM(D21:R21)</f>
        <v>0</v>
      </c>
      <c r="T21"/>
      <c r="U21"/>
      <c r="V21"/>
      <c r="W21" s="14" t="s">
        <v>1055</v>
      </c>
    </row>
    <row r="22" spans="1:23" ht="13">
      <c r="A22" s="4146"/>
      <c r="B22" s="4147"/>
      <c r="C22" s="1465"/>
      <c r="D22" s="1466"/>
      <c r="E22" s="1467"/>
      <c r="F22" s="1467"/>
      <c r="G22" s="1467"/>
      <c r="H22" s="1467"/>
      <c r="I22" s="1467"/>
      <c r="J22" s="1467"/>
      <c r="K22" s="1467"/>
      <c r="L22" s="1467"/>
      <c r="M22" s="1467"/>
      <c r="N22" s="1467"/>
      <c r="O22" s="1467"/>
      <c r="P22" s="1467"/>
      <c r="Q22" s="1467"/>
      <c r="R22" s="1467"/>
      <c r="S22" s="4159"/>
      <c r="T22"/>
      <c r="U22"/>
      <c r="V22"/>
      <c r="W22" s="1" t="s">
        <v>1218</v>
      </c>
    </row>
    <row r="23" spans="1:23" ht="13">
      <c r="A23" s="4146">
        <v>4</v>
      </c>
      <c r="B23" s="4147" t="s">
        <v>332</v>
      </c>
      <c r="C23" s="1465"/>
      <c r="D23" s="1466"/>
      <c r="E23" s="1467"/>
      <c r="F23" s="1467"/>
      <c r="G23" s="1467"/>
      <c r="H23" s="1467"/>
      <c r="I23" s="1467"/>
      <c r="J23" s="1467"/>
      <c r="K23" s="1467"/>
      <c r="L23" s="1467"/>
      <c r="M23" s="1467"/>
      <c r="N23" s="1467"/>
      <c r="O23" s="1467"/>
      <c r="P23" s="1467"/>
      <c r="Q23" s="1467"/>
      <c r="R23" s="1467"/>
      <c r="S23" s="4159">
        <f>SUM(D23:R23)</f>
        <v>0</v>
      </c>
      <c r="T23"/>
      <c r="U23"/>
      <c r="V23"/>
      <c r="W23" s="14" t="s">
        <v>1099</v>
      </c>
    </row>
    <row r="24" spans="1:23" ht="13">
      <c r="A24" s="4146"/>
      <c r="B24" s="4147"/>
      <c r="C24" s="1465"/>
      <c r="D24" s="1466"/>
      <c r="E24" s="1467"/>
      <c r="F24" s="1467"/>
      <c r="G24" s="1467"/>
      <c r="H24" s="1467"/>
      <c r="I24" s="1467"/>
      <c r="J24" s="1467"/>
      <c r="K24" s="1467"/>
      <c r="L24" s="1467"/>
      <c r="M24" s="1467"/>
      <c r="N24" s="1467"/>
      <c r="O24" s="1467"/>
      <c r="P24" s="1467"/>
      <c r="Q24" s="1467"/>
      <c r="R24" s="1467"/>
      <c r="S24" s="4159"/>
      <c r="T24"/>
      <c r="U24"/>
      <c r="V24"/>
      <c r="W24" s="14" t="s">
        <v>1766</v>
      </c>
    </row>
    <row r="25" spans="1:23" ht="13">
      <c r="A25" s="4146">
        <v>5</v>
      </c>
      <c r="B25" s="4147" t="s">
        <v>724</v>
      </c>
      <c r="C25" s="1465"/>
      <c r="D25" s="1466"/>
      <c r="E25" s="1467"/>
      <c r="F25" s="1467"/>
      <c r="G25" s="1467"/>
      <c r="H25" s="1467"/>
      <c r="I25" s="1467"/>
      <c r="J25" s="1467"/>
      <c r="K25" s="1467"/>
      <c r="L25" s="1467"/>
      <c r="M25" s="1467"/>
      <c r="N25" s="1467"/>
      <c r="O25" s="1467"/>
      <c r="P25" s="1467"/>
      <c r="Q25" s="1467"/>
      <c r="R25" s="1467"/>
      <c r="S25" s="4159">
        <f>SUM(D25:R25)</f>
        <v>0</v>
      </c>
      <c r="T25"/>
      <c r="U25"/>
      <c r="V25"/>
      <c r="W25" s="14" t="s">
        <v>1057</v>
      </c>
    </row>
    <row r="26" spans="1:23" ht="13">
      <c r="A26" s="4146"/>
      <c r="B26" s="4147"/>
      <c r="C26" s="1465"/>
      <c r="D26" s="1466"/>
      <c r="E26" s="1467"/>
      <c r="F26" s="1467"/>
      <c r="G26" s="1467"/>
      <c r="H26" s="1467"/>
      <c r="I26" s="1467"/>
      <c r="J26" s="1467"/>
      <c r="K26" s="1467"/>
      <c r="L26" s="1467"/>
      <c r="M26" s="1467"/>
      <c r="N26" s="1467"/>
      <c r="O26" s="1467"/>
      <c r="P26" s="1467"/>
      <c r="Q26" s="1467"/>
      <c r="R26" s="1467"/>
      <c r="S26" s="4159"/>
      <c r="T26"/>
      <c r="U26"/>
      <c r="V26"/>
      <c r="W26" s="14" t="s">
        <v>721</v>
      </c>
    </row>
    <row r="27" spans="1:23" ht="13">
      <c r="A27" s="4146">
        <v>6</v>
      </c>
      <c r="B27" s="4147" t="s">
        <v>706</v>
      </c>
      <c r="C27" s="1465"/>
      <c r="D27" s="1466"/>
      <c r="E27" s="1467"/>
      <c r="F27" s="1467"/>
      <c r="G27" s="1467"/>
      <c r="H27" s="1467"/>
      <c r="I27" s="1467"/>
      <c r="J27" s="1467"/>
      <c r="K27" s="1467"/>
      <c r="L27" s="1467"/>
      <c r="M27" s="1467"/>
      <c r="N27" s="1467"/>
      <c r="O27" s="1467"/>
      <c r="P27" s="1467"/>
      <c r="Q27" s="1467"/>
      <c r="R27" s="1467"/>
      <c r="S27" s="4159">
        <f>SUM(D27:R27)</f>
        <v>0</v>
      </c>
      <c r="T27"/>
      <c r="U27"/>
      <c r="V27"/>
      <c r="W27" s="14" t="s">
        <v>1054</v>
      </c>
    </row>
    <row r="28" spans="1:23" ht="13">
      <c r="A28" s="4146"/>
      <c r="B28" s="4147"/>
      <c r="C28" s="1465"/>
      <c r="D28" s="1466"/>
      <c r="E28" s="1467"/>
      <c r="F28" s="1467"/>
      <c r="G28" s="1467"/>
      <c r="H28" s="1467"/>
      <c r="I28" s="1467"/>
      <c r="J28" s="1467"/>
      <c r="K28" s="1467"/>
      <c r="L28" s="1467"/>
      <c r="M28" s="1467"/>
      <c r="N28" s="1467"/>
      <c r="O28" s="1467"/>
      <c r="P28" s="1467"/>
      <c r="Q28" s="1467"/>
      <c r="R28" s="1467"/>
      <c r="S28" s="4159"/>
      <c r="T28"/>
      <c r="U28"/>
      <c r="V28"/>
      <c r="W28" s="14" t="s">
        <v>1061</v>
      </c>
    </row>
    <row r="29" spans="1:23" ht="13">
      <c r="A29" s="4146">
        <v>7</v>
      </c>
      <c r="B29" s="4147" t="s">
        <v>670</v>
      </c>
      <c r="C29" s="1465"/>
      <c r="D29" s="1466"/>
      <c r="E29" s="1467"/>
      <c r="F29" s="1467"/>
      <c r="G29" s="1467"/>
      <c r="H29" s="1467"/>
      <c r="I29" s="1467"/>
      <c r="J29" s="1467"/>
      <c r="K29" s="1467"/>
      <c r="L29" s="1467"/>
      <c r="M29" s="1467"/>
      <c r="N29" s="1467"/>
      <c r="O29" s="1467"/>
      <c r="P29" s="1467"/>
      <c r="Q29" s="1467"/>
      <c r="R29" s="1467"/>
      <c r="S29" s="4159">
        <f>SUM(D29:R29)</f>
        <v>0</v>
      </c>
      <c r="T29"/>
      <c r="U29"/>
      <c r="V29"/>
      <c r="W29" s="14" t="s">
        <v>1100</v>
      </c>
    </row>
    <row r="30" spans="1:23" ht="13">
      <c r="A30" s="4148"/>
      <c r="B30" s="4149"/>
      <c r="C30" s="1468"/>
      <c r="D30" s="1469"/>
      <c r="E30" s="1470"/>
      <c r="F30" s="1470"/>
      <c r="G30" s="1470"/>
      <c r="H30" s="1470"/>
      <c r="I30" s="1470"/>
      <c r="J30" s="1470"/>
      <c r="K30" s="1470"/>
      <c r="L30" s="1470"/>
      <c r="M30" s="1470"/>
      <c r="N30" s="1470"/>
      <c r="O30" s="1470"/>
      <c r="P30" s="1470"/>
      <c r="Q30" s="1470"/>
      <c r="R30" s="1470"/>
      <c r="S30" s="4160"/>
      <c r="T30"/>
      <c r="U30"/>
      <c r="V30"/>
      <c r="W30" s="14" t="s">
        <v>1062</v>
      </c>
    </row>
    <row r="31" spans="1:23" ht="13.5" thickBot="1">
      <c r="A31" s="4150"/>
      <c r="B31" s="4151" t="s">
        <v>901</v>
      </c>
      <c r="C31" s="1471"/>
      <c r="D31" s="4162">
        <f t="shared" ref="D31:S31" si="0">SUM(D17:D30)</f>
        <v>0</v>
      </c>
      <c r="E31" s="4162">
        <f t="shared" si="0"/>
        <v>0</v>
      </c>
      <c r="F31" s="4162">
        <f t="shared" si="0"/>
        <v>0</v>
      </c>
      <c r="G31" s="4162">
        <f t="shared" si="0"/>
        <v>0</v>
      </c>
      <c r="H31" s="4162">
        <f t="shared" si="0"/>
        <v>0</v>
      </c>
      <c r="I31" s="4162">
        <f t="shared" si="0"/>
        <v>0</v>
      </c>
      <c r="J31" s="4162">
        <f t="shared" si="0"/>
        <v>0</v>
      </c>
      <c r="K31" s="4162">
        <f t="shared" si="0"/>
        <v>0</v>
      </c>
      <c r="L31" s="4162">
        <f t="shared" si="0"/>
        <v>0</v>
      </c>
      <c r="M31" s="4162">
        <f t="shared" si="0"/>
        <v>0</v>
      </c>
      <c r="N31" s="4162">
        <f t="shared" si="0"/>
        <v>0</v>
      </c>
      <c r="O31" s="4162">
        <f t="shared" si="0"/>
        <v>0</v>
      </c>
      <c r="P31" s="4162">
        <f t="shared" si="0"/>
        <v>0</v>
      </c>
      <c r="Q31" s="4162">
        <f t="shared" si="0"/>
        <v>0</v>
      </c>
      <c r="R31" s="4162">
        <f t="shared" si="0"/>
        <v>0</v>
      </c>
      <c r="S31" s="4161">
        <f t="shared" si="0"/>
        <v>0</v>
      </c>
      <c r="T31"/>
      <c r="U31"/>
      <c r="V31"/>
      <c r="W31" s="14" t="s">
        <v>1219</v>
      </c>
    </row>
    <row r="32" spans="1:23" ht="13.5" thickTop="1">
      <c r="A32" s="638" t="s">
        <v>725</v>
      </c>
      <c r="B32" s="4142" t="s">
        <v>726</v>
      </c>
      <c r="C32" s="1472"/>
      <c r="D32" s="1473"/>
      <c r="E32" s="1473"/>
      <c r="F32" s="1473"/>
      <c r="G32" s="1473"/>
      <c r="H32" s="1473"/>
      <c r="I32" s="1473"/>
      <c r="J32" s="1473"/>
      <c r="K32" s="1473"/>
      <c r="L32" s="1473"/>
      <c r="M32" s="1473"/>
      <c r="N32" s="1473"/>
      <c r="O32" s="1473"/>
      <c r="P32" s="1473"/>
      <c r="Q32" s="1473"/>
      <c r="R32" s="1473"/>
      <c r="S32" s="1474"/>
      <c r="T32"/>
      <c r="U32"/>
      <c r="V32"/>
      <c r="W32" s="14" t="s">
        <v>1058</v>
      </c>
    </row>
    <row r="33" spans="1:23" ht="13">
      <c r="A33" s="638"/>
      <c r="B33" s="395"/>
      <c r="C33" s="1475"/>
      <c r="D33" s="1476"/>
      <c r="E33" s="1476"/>
      <c r="F33" s="1476"/>
      <c r="G33" s="1476"/>
      <c r="H33" s="1476"/>
      <c r="I33" s="1476"/>
      <c r="J33" s="1476"/>
      <c r="K33" s="1476"/>
      <c r="L33" s="1476"/>
      <c r="M33" s="1476"/>
      <c r="N33" s="1476"/>
      <c r="O33" s="1476"/>
      <c r="P33" s="1476"/>
      <c r="Q33" s="1476"/>
      <c r="R33" s="1476"/>
      <c r="S33" s="3664"/>
      <c r="T33"/>
      <c r="U33"/>
      <c r="V33"/>
      <c r="W33" s="14" t="s">
        <v>1063</v>
      </c>
    </row>
    <row r="34" spans="1:23" ht="13">
      <c r="A34" s="638">
        <v>1</v>
      </c>
      <c r="B34" s="395" t="s">
        <v>712</v>
      </c>
      <c r="C34" s="1477"/>
      <c r="D34" s="2934"/>
      <c r="E34" s="4167"/>
      <c r="F34" s="4167"/>
      <c r="G34" s="4167"/>
      <c r="H34" s="4167"/>
      <c r="I34" s="4167"/>
      <c r="J34" s="4167"/>
      <c r="K34" s="4167"/>
      <c r="L34" s="4167"/>
      <c r="M34" s="4167"/>
      <c r="N34" s="4167"/>
      <c r="O34" s="4167"/>
      <c r="P34" s="4167"/>
      <c r="Q34" s="4167"/>
      <c r="R34" s="4167"/>
      <c r="S34" s="4159">
        <f>SUM(D34:R34)</f>
        <v>0</v>
      </c>
      <c r="T34"/>
      <c r="U34"/>
      <c r="V34"/>
      <c r="W34" s="14" t="s">
        <v>528</v>
      </c>
    </row>
    <row r="35" spans="1:23" ht="13">
      <c r="A35" s="638">
        <v>2</v>
      </c>
      <c r="B35" s="4143" t="s">
        <v>541</v>
      </c>
      <c r="C35" s="1478"/>
      <c r="D35" s="4168"/>
      <c r="E35" s="4169"/>
      <c r="F35" s="4170"/>
      <c r="G35" s="4170"/>
      <c r="H35" s="4170"/>
      <c r="I35" s="4169"/>
      <c r="J35" s="4170"/>
      <c r="K35" s="4169"/>
      <c r="L35" s="4170"/>
      <c r="M35" s="4170"/>
      <c r="N35" s="4169"/>
      <c r="O35" s="4170"/>
      <c r="P35" s="4169"/>
      <c r="Q35" s="4170"/>
      <c r="R35" s="4169"/>
      <c r="S35" s="4159">
        <f>SUM(D35:R35)</f>
        <v>0</v>
      </c>
      <c r="T35"/>
      <c r="U35"/>
      <c r="V35"/>
      <c r="W35" s="14" t="s">
        <v>249</v>
      </c>
    </row>
    <row r="36" spans="1:23" ht="13">
      <c r="A36" s="870"/>
      <c r="B36" s="877"/>
      <c r="C36" s="1478"/>
      <c r="D36" s="4168"/>
      <c r="E36" s="4169"/>
      <c r="F36" s="4170"/>
      <c r="G36" s="4170"/>
      <c r="H36" s="4170"/>
      <c r="I36" s="4169"/>
      <c r="J36" s="4170"/>
      <c r="K36" s="4169"/>
      <c r="L36" s="4170"/>
      <c r="M36" s="4170"/>
      <c r="N36" s="4169"/>
      <c r="O36" s="4170"/>
      <c r="P36" s="4169"/>
      <c r="Q36" s="4170"/>
      <c r="R36" s="4169"/>
      <c r="S36" s="4159">
        <f>SUM(D36:R36)</f>
        <v>0</v>
      </c>
      <c r="T36"/>
      <c r="U36"/>
      <c r="V36"/>
      <c r="W36" s="14"/>
    </row>
    <row r="37" spans="1:23" ht="13">
      <c r="A37" s="870"/>
      <c r="B37" s="877"/>
      <c r="C37" s="1478"/>
      <c r="D37" s="4168"/>
      <c r="E37" s="4169"/>
      <c r="F37" s="4170"/>
      <c r="G37" s="4170"/>
      <c r="H37" s="4170"/>
      <c r="I37" s="4169"/>
      <c r="J37" s="4170"/>
      <c r="K37" s="4169"/>
      <c r="L37" s="4170"/>
      <c r="M37" s="4170"/>
      <c r="N37" s="4169"/>
      <c r="O37" s="4170"/>
      <c r="P37" s="4169"/>
      <c r="Q37" s="4170"/>
      <c r="R37" s="4169"/>
      <c r="S37" s="4159">
        <f>SUM(D37:R37)</f>
        <v>0</v>
      </c>
      <c r="T37"/>
      <c r="U37"/>
      <c r="V37"/>
      <c r="W37" s="14"/>
    </row>
    <row r="38" spans="1:23" ht="13">
      <c r="A38" s="870"/>
      <c r="B38" s="878"/>
      <c r="C38" s="1479"/>
      <c r="D38" s="4171"/>
      <c r="E38" s="4172"/>
      <c r="F38" s="4170"/>
      <c r="G38" s="4170"/>
      <c r="H38" s="4170"/>
      <c r="I38" s="4172"/>
      <c r="J38" s="4170"/>
      <c r="K38" s="4172"/>
      <c r="L38" s="4170"/>
      <c r="M38" s="4170"/>
      <c r="N38" s="4172"/>
      <c r="O38" s="4170"/>
      <c r="P38" s="4172"/>
      <c r="Q38" s="4170"/>
      <c r="R38" s="4172"/>
      <c r="S38" s="4159">
        <f>SUM(D38:R38)</f>
        <v>0</v>
      </c>
      <c r="T38"/>
      <c r="U38"/>
      <c r="V38"/>
      <c r="W38"/>
    </row>
    <row r="39" spans="1:23" ht="13.5" thickBot="1">
      <c r="A39" s="873"/>
      <c r="B39" s="4151" t="s">
        <v>900</v>
      </c>
      <c r="C39" s="1480"/>
      <c r="D39" s="4162">
        <f>SUM(D34:D38)</f>
        <v>0</v>
      </c>
      <c r="E39" s="4162">
        <f t="shared" ref="E39:S39" si="1">SUM(E34:E38)</f>
        <v>0</v>
      </c>
      <c r="F39" s="4162">
        <f t="shared" si="1"/>
        <v>0</v>
      </c>
      <c r="G39" s="4162">
        <f t="shared" si="1"/>
        <v>0</v>
      </c>
      <c r="H39" s="4162">
        <f t="shared" si="1"/>
        <v>0</v>
      </c>
      <c r="I39" s="4162">
        <f t="shared" si="1"/>
        <v>0</v>
      </c>
      <c r="J39" s="4162">
        <f t="shared" si="1"/>
        <v>0</v>
      </c>
      <c r="K39" s="4162">
        <f t="shared" si="1"/>
        <v>0</v>
      </c>
      <c r="L39" s="4162">
        <f t="shared" si="1"/>
        <v>0</v>
      </c>
      <c r="M39" s="4162">
        <f t="shared" si="1"/>
        <v>0</v>
      </c>
      <c r="N39" s="4162">
        <f t="shared" si="1"/>
        <v>0</v>
      </c>
      <c r="O39" s="4162">
        <f t="shared" si="1"/>
        <v>0</v>
      </c>
      <c r="P39" s="4162">
        <f t="shared" si="1"/>
        <v>0</v>
      </c>
      <c r="Q39" s="4162">
        <f t="shared" si="1"/>
        <v>0</v>
      </c>
      <c r="R39" s="4162">
        <f t="shared" si="1"/>
        <v>0</v>
      </c>
      <c r="S39" s="4161">
        <f t="shared" si="1"/>
        <v>0</v>
      </c>
      <c r="T39"/>
      <c r="U39"/>
      <c r="V39"/>
      <c r="W39"/>
    </row>
    <row r="40" spans="1:23" ht="13.5" thickTop="1">
      <c r="A40" s="874"/>
      <c r="B40" s="4138" t="s">
        <v>727</v>
      </c>
      <c r="C40" s="1481"/>
      <c r="D40" s="4173"/>
      <c r="E40" s="4173"/>
      <c r="F40" s="4174"/>
      <c r="G40" s="4174"/>
      <c r="H40" s="4174"/>
      <c r="I40" s="4173"/>
      <c r="J40" s="4174"/>
      <c r="K40" s="4173"/>
      <c r="L40" s="4174"/>
      <c r="M40" s="4174"/>
      <c r="N40" s="4173"/>
      <c r="O40" s="4174"/>
      <c r="P40" s="4173"/>
      <c r="Q40" s="4174"/>
      <c r="R40" s="4173"/>
      <c r="S40" s="4163">
        <f>SUM(D40:R40)</f>
        <v>0</v>
      </c>
      <c r="T40"/>
      <c r="U40"/>
      <c r="V40"/>
      <c r="W40"/>
    </row>
    <row r="41" spans="1:23" ht="13">
      <c r="A41" s="874"/>
      <c r="B41" s="4139" t="s">
        <v>728</v>
      </c>
      <c r="C41" s="1482"/>
      <c r="D41" s="495"/>
      <c r="E41" s="495"/>
      <c r="F41" s="495"/>
      <c r="G41" s="495"/>
      <c r="H41" s="495"/>
      <c r="I41" s="495"/>
      <c r="J41" s="495"/>
      <c r="K41" s="495"/>
      <c r="L41" s="495"/>
      <c r="M41" s="495"/>
      <c r="N41" s="495"/>
      <c r="O41" s="495"/>
      <c r="P41" s="495"/>
      <c r="Q41" s="495"/>
      <c r="R41" s="495"/>
      <c r="S41" s="4159">
        <f>SUM(D41:R41)</f>
        <v>0</v>
      </c>
      <c r="T41"/>
      <c r="U41"/>
      <c r="V41"/>
      <c r="W41"/>
    </row>
    <row r="42" spans="1:23" ht="13">
      <c r="A42" s="874"/>
      <c r="B42" s="4140" t="s">
        <v>1064</v>
      </c>
      <c r="C42" s="1483"/>
      <c r="D42" s="4165"/>
      <c r="E42" s="4165">
        <f t="shared" ref="E42:R42" si="2">E39*0.5</f>
        <v>0</v>
      </c>
      <c r="F42" s="4165">
        <f t="shared" si="2"/>
        <v>0</v>
      </c>
      <c r="G42" s="4165">
        <f t="shared" si="2"/>
        <v>0</v>
      </c>
      <c r="H42" s="4165">
        <f t="shared" si="2"/>
        <v>0</v>
      </c>
      <c r="I42" s="4165">
        <f t="shared" si="2"/>
        <v>0</v>
      </c>
      <c r="J42" s="4165">
        <f t="shared" si="2"/>
        <v>0</v>
      </c>
      <c r="K42" s="4165">
        <f t="shared" si="2"/>
        <v>0</v>
      </c>
      <c r="L42" s="4165">
        <f t="shared" si="2"/>
        <v>0</v>
      </c>
      <c r="M42" s="4165">
        <f t="shared" si="2"/>
        <v>0</v>
      </c>
      <c r="N42" s="4165">
        <f t="shared" si="2"/>
        <v>0</v>
      </c>
      <c r="O42" s="4165">
        <f t="shared" si="2"/>
        <v>0</v>
      </c>
      <c r="P42" s="4165">
        <f t="shared" si="2"/>
        <v>0</v>
      </c>
      <c r="Q42" s="4165">
        <f t="shared" si="2"/>
        <v>0</v>
      </c>
      <c r="R42" s="4165">
        <f t="shared" si="2"/>
        <v>0</v>
      </c>
      <c r="S42" s="4164">
        <f>SUM(D42:R42)</f>
        <v>0</v>
      </c>
      <c r="T42"/>
      <c r="U42"/>
      <c r="V42"/>
      <c r="W42"/>
    </row>
    <row r="43" spans="1:23" ht="13.5" thickBot="1">
      <c r="A43" s="875"/>
      <c r="B43" s="4141" t="s">
        <v>729</v>
      </c>
      <c r="C43" s="1484"/>
      <c r="D43" s="4175">
        <f>SUM(D40:D42)</f>
        <v>0</v>
      </c>
      <c r="E43" s="4175">
        <f t="shared" ref="E43:S43" si="3">SUM(E40:E42)</f>
        <v>0</v>
      </c>
      <c r="F43" s="4175">
        <f t="shared" si="3"/>
        <v>0</v>
      </c>
      <c r="G43" s="4175">
        <f t="shared" si="3"/>
        <v>0</v>
      </c>
      <c r="H43" s="4175">
        <f t="shared" si="3"/>
        <v>0</v>
      </c>
      <c r="I43" s="4175">
        <f t="shared" si="3"/>
        <v>0</v>
      </c>
      <c r="J43" s="4175">
        <f t="shared" si="3"/>
        <v>0</v>
      </c>
      <c r="K43" s="4175">
        <f t="shared" si="3"/>
        <v>0</v>
      </c>
      <c r="L43" s="4175">
        <f t="shared" si="3"/>
        <v>0</v>
      </c>
      <c r="M43" s="4175">
        <f t="shared" si="3"/>
        <v>0</v>
      </c>
      <c r="N43" s="4175">
        <f t="shared" si="3"/>
        <v>0</v>
      </c>
      <c r="O43" s="4175">
        <f t="shared" si="3"/>
        <v>0</v>
      </c>
      <c r="P43" s="4175">
        <f t="shared" si="3"/>
        <v>0</v>
      </c>
      <c r="Q43" s="4175">
        <f t="shared" si="3"/>
        <v>0</v>
      </c>
      <c r="R43" s="4175">
        <f t="shared" si="3"/>
        <v>0</v>
      </c>
      <c r="S43" s="4166">
        <f t="shared" si="3"/>
        <v>0</v>
      </c>
      <c r="T43"/>
      <c r="U43"/>
      <c r="V43"/>
      <c r="W43"/>
    </row>
    <row r="44" spans="1:23" ht="14.5" thickTop="1">
      <c r="A44" s="397" t="s">
        <v>543</v>
      </c>
      <c r="B44" s="397"/>
      <c r="C44" s="399"/>
      <c r="D44" s="399"/>
      <c r="E44" s="399"/>
      <c r="F44" s="399"/>
      <c r="G44" s="399"/>
      <c r="H44" s="399"/>
      <c r="I44" s="399"/>
      <c r="J44" s="399"/>
      <c r="K44" s="393"/>
      <c r="L44" s="393"/>
      <c r="M44" s="393"/>
      <c r="N44" s="393"/>
      <c r="O44" s="393"/>
      <c r="P44" s="393"/>
      <c r="Q44" s="393"/>
      <c r="R44" s="393"/>
      <c r="S44" s="876"/>
      <c r="T44"/>
      <c r="U44"/>
      <c r="V44"/>
      <c r="W44"/>
    </row>
    <row r="45" spans="1:23" ht="14">
      <c r="A45" s="396" t="s">
        <v>1851</v>
      </c>
      <c r="B45" s="395"/>
      <c r="C45" s="393"/>
      <c r="D45" s="393"/>
      <c r="E45" s="393"/>
      <c r="F45" s="393"/>
      <c r="G45" s="393"/>
      <c r="H45" s="393"/>
      <c r="I45" s="393"/>
      <c r="J45" s="393"/>
      <c r="K45" s="393"/>
      <c r="L45" s="393"/>
      <c r="M45" s="393"/>
      <c r="N45" s="393"/>
      <c r="O45" s="393"/>
      <c r="P45" s="393"/>
      <c r="Q45" s="393"/>
      <c r="R45" s="393"/>
      <c r="S45" s="400" t="str">
        <f>+ToC!E96</f>
        <v xml:space="preserve">GENERAL Annual Return </v>
      </c>
      <c r="T45"/>
      <c r="U45"/>
      <c r="V45"/>
      <c r="W45"/>
    </row>
    <row r="46" spans="1:23" ht="14">
      <c r="A46" s="396" t="s">
        <v>1050</v>
      </c>
      <c r="B46" s="395"/>
      <c r="C46" s="393"/>
      <c r="D46" s="393"/>
      <c r="E46" s="393"/>
      <c r="F46" s="393"/>
      <c r="G46" s="393"/>
      <c r="H46" s="393"/>
      <c r="I46" s="393"/>
      <c r="J46" s="393"/>
      <c r="K46" s="393"/>
      <c r="L46" s="393"/>
      <c r="M46" s="393"/>
      <c r="N46" s="393"/>
      <c r="O46" s="393"/>
      <c r="P46" s="393"/>
      <c r="Q46" s="393"/>
      <c r="R46" s="393"/>
      <c r="S46" s="407" t="s">
        <v>1898</v>
      </c>
      <c r="T46"/>
      <c r="U46"/>
      <c r="V46"/>
      <c r="W46"/>
    </row>
    <row r="47" spans="1:23" hidden="1"/>
    <row r="48" spans="1:23" hidden="1"/>
    <row r="49" hidden="1"/>
    <row r="50" hidden="1"/>
    <row r="51" hidden="1"/>
  </sheetData>
  <sheetProtection password="C3AA" sheet="1" objects="1" scenarios="1"/>
  <customSheetViews>
    <customSheetView guid="{54084986-DBD9-467D-BB87-84DFF604BE53}" showPageBreaks="1" printArea="1" topLeftCell="A7">
      <selection activeCell="V30" sqref="V30"/>
      <pageMargins left="0.5" right="0" top="0.75" bottom="0.75" header="0.3" footer="0.3"/>
      <pageSetup paperSize="5" scale="65" orientation="landscape" r:id="rId1"/>
    </customSheetView>
  </customSheetViews>
  <mergeCells count="4">
    <mergeCell ref="A1:S1"/>
    <mergeCell ref="A4:C4"/>
    <mergeCell ref="A9:S9"/>
    <mergeCell ref="A11:S11"/>
  </mergeCells>
  <dataValidations count="1">
    <dataValidation type="list" allowBlank="1" showInputMessage="1" showErrorMessage="1" sqref="E13:R13">
      <formula1>$W$14:$W$35</formula1>
    </dataValidation>
  </dataValidations>
  <hyperlinks>
    <hyperlink ref="A1:S1" location="ToC!A1" display="50.15"/>
  </hyperlinks>
  <pageMargins left="0.23622047244094491" right="0" top="0.74803149606299213" bottom="0.74803149606299213" header="0.31496062992125984" footer="0.31496062992125984"/>
  <pageSetup paperSize="5" scale="57" orientation="landscape"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0000"/>
    <pageSetUpPr fitToPage="1"/>
  </sheetPr>
  <dimension ref="A1:G51"/>
  <sheetViews>
    <sheetView topLeftCell="A16" zoomScaleNormal="100" workbookViewId="0">
      <selection activeCell="A18" sqref="A18:B19"/>
    </sheetView>
  </sheetViews>
  <sheetFormatPr defaultColWidth="0" defaultRowHeight="13" zeroHeight="1"/>
  <cols>
    <col min="1" max="1" width="26.5" style="14" customWidth="1"/>
    <col min="2" max="5" width="20.796875" style="14" customWidth="1"/>
    <col min="6" max="6" width="25.69921875" style="14" customWidth="1"/>
    <col min="7" max="7" width="20.796875" style="14" customWidth="1"/>
    <col min="8" max="16384" width="9.296875" style="14" hidden="1"/>
  </cols>
  <sheetData>
    <row r="1" spans="1:7">
      <c r="A1" s="5248" t="s">
        <v>49</v>
      </c>
      <c r="B1" s="5248"/>
      <c r="C1" s="5248"/>
      <c r="D1" s="5248"/>
      <c r="E1" s="5248"/>
      <c r="F1" s="5248"/>
      <c r="G1" s="5248"/>
    </row>
    <row r="2" spans="1:7" ht="15.5">
      <c r="A2" s="391"/>
      <c r="B2" s="391"/>
      <c r="C2" s="391"/>
      <c r="D2" s="391"/>
      <c r="E2" s="391"/>
      <c r="F2" s="117" t="s">
        <v>874</v>
      </c>
      <c r="G2" s="391"/>
    </row>
    <row r="3" spans="1:7" ht="14">
      <c r="A3" s="1720" t="str">
        <f>+Cover!A14</f>
        <v>Select Name of Insurer/ Financial Holding Company</v>
      </c>
      <c r="B3" s="1720"/>
      <c r="C3" s="1720"/>
      <c r="D3" s="94"/>
      <c r="E3" s="94"/>
      <c r="F3" s="94"/>
      <c r="G3" s="94"/>
    </row>
    <row r="4" spans="1:7" ht="14">
      <c r="A4" s="203" t="str">
        <f>+ToC!A3</f>
        <v>Insurer/Financial Holding Company</v>
      </c>
      <c r="B4" s="94"/>
      <c r="C4" s="94"/>
      <c r="D4" s="94"/>
      <c r="E4" s="94"/>
      <c r="F4" s="94"/>
      <c r="G4" s="94"/>
    </row>
    <row r="5" spans="1:7" ht="14">
      <c r="A5" s="203"/>
      <c r="B5" s="94"/>
      <c r="C5" s="94"/>
      <c r="D5" s="94"/>
      <c r="E5" s="94"/>
      <c r="F5" s="94"/>
      <c r="G5" s="94"/>
    </row>
    <row r="6" spans="1:7" ht="14">
      <c r="A6" s="203" t="str">
        <f>+ToC!A5</f>
        <v>General Insurers Annual Return</v>
      </c>
      <c r="B6" s="94"/>
      <c r="C6" s="94"/>
      <c r="D6" s="94"/>
      <c r="E6" s="94"/>
      <c r="F6" s="94"/>
      <c r="G6" s="94"/>
    </row>
    <row r="7" spans="1:7" ht="14">
      <c r="A7" s="203" t="str">
        <f>+ToC!A6</f>
        <v>For Year Ended:</v>
      </c>
      <c r="B7" s="80"/>
      <c r="C7" s="80"/>
      <c r="D7" s="80"/>
      <c r="E7" s="80"/>
      <c r="F7" s="80"/>
      <c r="G7" s="1769">
        <f>+Cover!A22</f>
        <v>0</v>
      </c>
    </row>
    <row r="8" spans="1:7" ht="14">
      <c r="A8" s="203"/>
      <c r="B8" s="80"/>
      <c r="C8" s="80"/>
      <c r="D8" s="80"/>
      <c r="E8" s="80"/>
      <c r="F8" s="80"/>
      <c r="G8" s="80"/>
    </row>
    <row r="9" spans="1:7" ht="14">
      <c r="A9" s="1770" t="s">
        <v>730</v>
      </c>
      <c r="B9" s="1771"/>
      <c r="C9" s="1771"/>
      <c r="D9" s="1771"/>
      <c r="E9" s="1771"/>
      <c r="F9" s="1771"/>
      <c r="G9" s="1771"/>
    </row>
    <row r="10" spans="1:7" ht="14">
      <c r="A10" s="94"/>
      <c r="B10" s="1771"/>
      <c r="C10" s="1771"/>
      <c r="D10" s="1771"/>
      <c r="E10" s="1771"/>
      <c r="F10" s="1771"/>
      <c r="G10" s="1771"/>
    </row>
    <row r="11" spans="1:7" ht="14">
      <c r="A11" s="101" t="s">
        <v>731</v>
      </c>
      <c r="B11" s="80"/>
      <c r="C11" s="1772" t="s">
        <v>732</v>
      </c>
      <c r="D11" s="1771"/>
      <c r="E11" s="1771"/>
      <c r="F11" s="1771"/>
      <c r="G11" s="1771"/>
    </row>
    <row r="12" spans="1:7" ht="14">
      <c r="A12" s="504" t="s">
        <v>733</v>
      </c>
      <c r="B12" s="207"/>
      <c r="C12" s="207"/>
      <c r="D12" s="207"/>
      <c r="E12" s="207"/>
      <c r="F12" s="207"/>
      <c r="G12" s="207"/>
    </row>
    <row r="13" spans="1:7" ht="14">
      <c r="A13" s="208"/>
      <c r="B13" s="208"/>
      <c r="C13" s="208"/>
      <c r="D13" s="208"/>
      <c r="E13" s="208"/>
      <c r="F13" s="208"/>
      <c r="G13" s="208"/>
    </row>
    <row r="14" spans="1:7" ht="14">
      <c r="A14" s="210">
        <v>1</v>
      </c>
      <c r="B14" s="210">
        <f t="shared" ref="B14:G14" si="0">+A14+1</f>
        <v>2</v>
      </c>
      <c r="C14" s="210">
        <f t="shared" si="0"/>
        <v>3</v>
      </c>
      <c r="D14" s="210">
        <f t="shared" si="0"/>
        <v>4</v>
      </c>
      <c r="E14" s="210">
        <f t="shared" si="0"/>
        <v>5</v>
      </c>
      <c r="F14" s="210">
        <f t="shared" si="0"/>
        <v>6</v>
      </c>
      <c r="G14" s="210">
        <f t="shared" si="0"/>
        <v>7</v>
      </c>
    </row>
    <row r="15" spans="1:7" ht="70">
      <c r="A15" s="4176" t="str">
        <f>"Figures grouped by Accident Year ending "&amp;TEXT($G$7,"dd-mmm")</f>
        <v>Figures grouped by Accident Year ending 00-Jan</v>
      </c>
      <c r="B15" s="4243" t="str">
        <f>"No. of Claims First reported in "&amp;YEAR($G$7)</f>
        <v>No. of Claims First reported in 1900</v>
      </c>
      <c r="C15" s="4244" t="str">
        <f>"Gross Claim Payments during "&amp;YEAR($G$7)</f>
        <v>Gross Claim Payments during 1900</v>
      </c>
      <c r="D15" s="4244" t="str">
        <f>"Cumulative Gross Claim Payments from Accident Year end to of Financial Year "&amp;YEAR($G$7)</f>
        <v>Cumulative Gross Claim Payments from Accident Year end to of Financial Year 1900</v>
      </c>
      <c r="E15" s="4245" t="str">
        <f>"No. of Claims Outstanding At The End of the Financial Year "&amp;YEAR($G$7)</f>
        <v>No. of Claims Outstanding At The End of the Financial Year 1900</v>
      </c>
      <c r="F15" s="4244" t="str">
        <f>"Gross Case Reserves on Claims Outstanding at end of financial year "&amp;YEAR($G$7)</f>
        <v>Gross Case Reserves on Claims Outstanding at end of financial year 1900</v>
      </c>
      <c r="G15" s="4243" t="str">
        <f>"Gross IBNR Reserve at end of financial year "&amp;YEAR($G$7)</f>
        <v>Gross IBNR Reserve at end of financial year 1900</v>
      </c>
    </row>
    <row r="16" spans="1:7" ht="14">
      <c r="A16" s="4246"/>
      <c r="B16" s="4264" t="s">
        <v>734</v>
      </c>
      <c r="C16" s="4264" t="s">
        <v>349</v>
      </c>
      <c r="D16" s="4264" t="s">
        <v>349</v>
      </c>
      <c r="E16" s="4584" t="s">
        <v>734</v>
      </c>
      <c r="F16" s="4264" t="s">
        <v>349</v>
      </c>
      <c r="G16" s="4264" t="s">
        <v>349</v>
      </c>
    </row>
    <row r="17" spans="1:7" ht="14">
      <c r="A17" s="4249">
        <f>YEAR($G$7)</f>
        <v>1900</v>
      </c>
      <c r="B17" s="4250">
        <f>+'50.21'!B17+'50.22'!B17+'50.23'!B17+'50.24'!B17+'50.25'!B17+'50.26'!B17+'50.27'!B17</f>
        <v>0</v>
      </c>
      <c r="C17" s="4250">
        <f>+'50.21'!C17+'50.22'!C17+'50.23'!C17+'50.24'!C17+'50.25'!C17+'50.26'!C17+'50.27'!C17</f>
        <v>0</v>
      </c>
      <c r="D17" s="4250">
        <f>+'50.21'!D17+'50.22'!D17+'50.23'!D17+'50.24'!D17+'50.25'!D17+'50.26'!D17+'50.27'!D17</f>
        <v>0</v>
      </c>
      <c r="E17" s="4250">
        <f>+'50.21'!E17+'50.22'!E17+'50.23'!E17+'50.24'!E17+'50.25'!E17+'50.26'!E17+'50.27'!E17</f>
        <v>0</v>
      </c>
      <c r="F17" s="4250">
        <f>+'50.21'!F17+'50.22'!F17+'50.23'!F17+'50.24'!F17+'50.25'!F17+'50.26'!F17+'50.27'!F17</f>
        <v>0</v>
      </c>
      <c r="G17" s="4250">
        <f>+'50.21'!G17+'50.22'!G17+'50.23'!G17+'50.24'!G17+'50.25'!G17+'50.26'!G17+'50.27'!G17</f>
        <v>0</v>
      </c>
    </row>
    <row r="18" spans="1:7" ht="14">
      <c r="A18" s="4251">
        <f t="shared" ref="A18:A26" si="1">A17-1</f>
        <v>1899</v>
      </c>
      <c r="B18" s="4250">
        <f>+'50.21'!B18+'50.22'!B18+'50.23'!B18+'50.24'!B18+'50.25'!B18+'50.26'!B18+'50.27'!B18</f>
        <v>0</v>
      </c>
      <c r="C18" s="4250">
        <f>+'50.21'!C18+'50.22'!C18+'50.23'!C18+'50.24'!C18+'50.25'!C18+'50.26'!C18+'50.27'!C18</f>
        <v>0</v>
      </c>
      <c r="D18" s="4250">
        <f>+'50.21'!D18+'50.22'!D18+'50.23'!D18+'50.24'!D18+'50.25'!D18+'50.26'!D18+'50.27'!D18</f>
        <v>0</v>
      </c>
      <c r="E18" s="4250">
        <f>+'50.21'!E18+'50.22'!E18+'50.23'!E18+'50.24'!E18+'50.25'!E18+'50.26'!E18+'50.27'!E18</f>
        <v>0</v>
      </c>
      <c r="F18" s="4250">
        <f>+'50.21'!F18+'50.22'!F18+'50.23'!F18+'50.24'!F18+'50.25'!F18+'50.26'!F18+'50.27'!F18</f>
        <v>0</v>
      </c>
      <c r="G18" s="4250">
        <f>+'50.21'!G18+'50.22'!G18+'50.23'!G18+'50.24'!G18+'50.25'!G18+'50.26'!G18+'50.27'!G18</f>
        <v>0</v>
      </c>
    </row>
    <row r="19" spans="1:7" ht="14">
      <c r="A19" s="4251">
        <f t="shared" si="1"/>
        <v>1898</v>
      </c>
      <c r="B19" s="4250">
        <f>+'50.21'!B19+'50.22'!B19+'50.23'!B19+'50.24'!B19+'50.25'!B19+'50.26'!B19+'50.27'!B19</f>
        <v>0</v>
      </c>
      <c r="C19" s="4250">
        <f>+'50.21'!C19+'50.22'!C19+'50.23'!C19+'50.24'!C19+'50.25'!C19+'50.26'!C19+'50.27'!C19</f>
        <v>0</v>
      </c>
      <c r="D19" s="4250">
        <f>+'50.21'!D19+'50.22'!D19+'50.23'!D19+'50.24'!D19+'50.25'!D19+'50.26'!D19+'50.27'!D19</f>
        <v>0</v>
      </c>
      <c r="E19" s="4250">
        <f>+'50.21'!E19+'50.22'!E19+'50.23'!E19+'50.24'!E19+'50.25'!E19+'50.26'!E19+'50.27'!E19</f>
        <v>0</v>
      </c>
      <c r="F19" s="4250">
        <f>+'50.21'!F19+'50.22'!F19+'50.23'!F19+'50.24'!F19+'50.25'!F19+'50.26'!F19+'50.27'!F19</f>
        <v>0</v>
      </c>
      <c r="G19" s="4250">
        <f>+'50.21'!G19+'50.22'!G19+'50.23'!G19+'50.24'!G19+'50.25'!G19+'50.26'!G19+'50.27'!G19</f>
        <v>0</v>
      </c>
    </row>
    <row r="20" spans="1:7" ht="14">
      <c r="A20" s="4251">
        <f t="shared" si="1"/>
        <v>1897</v>
      </c>
      <c r="B20" s="4250">
        <f>+'50.21'!B20+'50.22'!B20+'50.23'!B20+'50.24'!B20+'50.25'!B20+'50.26'!B20+'50.27'!B20</f>
        <v>0</v>
      </c>
      <c r="C20" s="4250">
        <f>+'50.21'!C20+'50.22'!C20+'50.23'!C20+'50.24'!C20+'50.25'!C20+'50.26'!C20+'50.27'!C20</f>
        <v>0</v>
      </c>
      <c r="D20" s="4250">
        <f>+'50.21'!D20+'50.22'!D20+'50.23'!D20+'50.24'!D20+'50.25'!D20+'50.26'!D20+'50.27'!D20</f>
        <v>0</v>
      </c>
      <c r="E20" s="4250">
        <f>+'50.21'!E20+'50.22'!E20+'50.23'!E20+'50.24'!E20+'50.25'!E20+'50.26'!E20+'50.27'!E20</f>
        <v>0</v>
      </c>
      <c r="F20" s="4250">
        <f>+'50.21'!F20+'50.22'!F20+'50.23'!F20+'50.24'!F20+'50.25'!F20+'50.26'!F20+'50.27'!F20</f>
        <v>0</v>
      </c>
      <c r="G20" s="4250">
        <f>+'50.21'!G20+'50.22'!G20+'50.23'!G20+'50.24'!G20+'50.25'!G20+'50.26'!G20+'50.27'!G20</f>
        <v>0</v>
      </c>
    </row>
    <row r="21" spans="1:7" ht="14">
      <c r="A21" s="4251">
        <f t="shared" si="1"/>
        <v>1896</v>
      </c>
      <c r="B21" s="4250">
        <f>+'50.21'!B21+'50.22'!B21+'50.23'!B21+'50.24'!B21+'50.25'!B21+'50.26'!B21+'50.27'!B21</f>
        <v>0</v>
      </c>
      <c r="C21" s="4250">
        <f>+'50.21'!C21+'50.22'!C21+'50.23'!C21+'50.24'!C21+'50.25'!C21+'50.26'!C21+'50.27'!C21</f>
        <v>0</v>
      </c>
      <c r="D21" s="4250">
        <f>+'50.21'!D21+'50.22'!D21+'50.23'!D21+'50.24'!D21+'50.25'!D21+'50.26'!D21+'50.27'!D21</f>
        <v>0</v>
      </c>
      <c r="E21" s="4250">
        <f>+'50.21'!E21+'50.22'!E21+'50.23'!E21+'50.24'!E21+'50.25'!E21+'50.26'!E21+'50.27'!E21</f>
        <v>0</v>
      </c>
      <c r="F21" s="4250">
        <f>+'50.21'!F21+'50.22'!F21+'50.23'!F21+'50.24'!F21+'50.25'!F21+'50.26'!F21+'50.27'!F21</f>
        <v>0</v>
      </c>
      <c r="G21" s="4250">
        <f>+'50.21'!G21+'50.22'!G21+'50.23'!G21+'50.24'!G21+'50.25'!G21+'50.26'!G21+'50.27'!G21</f>
        <v>0</v>
      </c>
    </row>
    <row r="22" spans="1:7" ht="14">
      <c r="A22" s="4251">
        <f t="shared" si="1"/>
        <v>1895</v>
      </c>
      <c r="B22" s="4250">
        <f>+'50.21'!B22+'50.22'!B22+'50.23'!B22+'50.24'!B22+'50.25'!B22+'50.26'!B22+'50.27'!B22</f>
        <v>0</v>
      </c>
      <c r="C22" s="4250">
        <f>+'50.21'!C22+'50.22'!C22+'50.23'!C22+'50.24'!C22+'50.25'!C22+'50.26'!C22+'50.27'!C22</f>
        <v>0</v>
      </c>
      <c r="D22" s="4250">
        <f>+'50.21'!D22+'50.22'!D22+'50.23'!D22+'50.24'!D22+'50.25'!D22+'50.26'!D22+'50.27'!D22</f>
        <v>0</v>
      </c>
      <c r="E22" s="4250">
        <f>+'50.21'!E22+'50.22'!E22+'50.23'!E22+'50.24'!E22+'50.25'!E22+'50.26'!E22+'50.27'!E22</f>
        <v>0</v>
      </c>
      <c r="F22" s="4250">
        <f>+'50.21'!F22+'50.22'!F22+'50.23'!F22+'50.24'!F22+'50.25'!F22+'50.26'!F22+'50.27'!F22</f>
        <v>0</v>
      </c>
      <c r="G22" s="4250">
        <f>+'50.21'!G22+'50.22'!G22+'50.23'!G22+'50.24'!G22+'50.25'!G22+'50.26'!G22+'50.27'!G22</f>
        <v>0</v>
      </c>
    </row>
    <row r="23" spans="1:7" ht="14">
      <c r="A23" s="4251">
        <f t="shared" si="1"/>
        <v>1894</v>
      </c>
      <c r="B23" s="4250">
        <f>+'50.21'!B23+'50.22'!B23+'50.23'!B23+'50.24'!B23+'50.25'!B23+'50.26'!B23+'50.27'!B23</f>
        <v>0</v>
      </c>
      <c r="C23" s="4250">
        <f>+'50.21'!C23+'50.22'!C23+'50.23'!C23+'50.24'!C23+'50.25'!C23+'50.26'!C23+'50.27'!C23</f>
        <v>0</v>
      </c>
      <c r="D23" s="4250">
        <f>+'50.21'!D23+'50.22'!D23+'50.23'!D23+'50.24'!D23+'50.25'!D23+'50.26'!D23+'50.27'!D23</f>
        <v>0</v>
      </c>
      <c r="E23" s="4250">
        <f>+'50.21'!E23+'50.22'!E23+'50.23'!E23+'50.24'!E23+'50.25'!E23+'50.26'!E23+'50.27'!E23</f>
        <v>0</v>
      </c>
      <c r="F23" s="4250">
        <f>+'50.21'!F23+'50.22'!F23+'50.23'!F23+'50.24'!F23+'50.25'!F23+'50.26'!F23+'50.27'!F23</f>
        <v>0</v>
      </c>
      <c r="G23" s="4250">
        <f>+'50.21'!G23+'50.22'!G23+'50.23'!G23+'50.24'!G23+'50.25'!G23+'50.26'!G23+'50.27'!G23</f>
        <v>0</v>
      </c>
    </row>
    <row r="24" spans="1:7" ht="14">
      <c r="A24" s="4251">
        <f t="shared" si="1"/>
        <v>1893</v>
      </c>
      <c r="B24" s="4250">
        <f>+'50.21'!B24+'50.22'!B24+'50.23'!B24+'50.24'!B24+'50.25'!B24+'50.26'!B24+'50.27'!B24</f>
        <v>0</v>
      </c>
      <c r="C24" s="4250">
        <f>+'50.21'!C24+'50.22'!C24+'50.23'!C24+'50.24'!C24+'50.25'!C24+'50.26'!C24+'50.27'!C24</f>
        <v>0</v>
      </c>
      <c r="D24" s="4250">
        <f>+'50.21'!D24+'50.22'!D24+'50.23'!D24+'50.24'!D24+'50.25'!D24+'50.26'!D24+'50.27'!D24</f>
        <v>0</v>
      </c>
      <c r="E24" s="4250">
        <f>+'50.21'!E24+'50.22'!E24+'50.23'!E24+'50.24'!E24+'50.25'!E24+'50.26'!E24+'50.27'!E24</f>
        <v>0</v>
      </c>
      <c r="F24" s="4250">
        <f>+'50.21'!F24+'50.22'!F24+'50.23'!F24+'50.24'!F24+'50.25'!F24+'50.26'!F24+'50.27'!F24</f>
        <v>0</v>
      </c>
      <c r="G24" s="4250">
        <f>+'50.21'!G24+'50.22'!G24+'50.23'!G24+'50.24'!G24+'50.25'!G24+'50.26'!G24+'50.27'!G24</f>
        <v>0</v>
      </c>
    </row>
    <row r="25" spans="1:7" ht="14">
      <c r="A25" s="4251">
        <f t="shared" si="1"/>
        <v>1892</v>
      </c>
      <c r="B25" s="4250">
        <f>+'50.21'!B25+'50.22'!B25+'50.23'!B25+'50.24'!B25+'50.25'!B25+'50.26'!B25+'50.27'!B25</f>
        <v>0</v>
      </c>
      <c r="C25" s="4250">
        <f>+'50.21'!C25+'50.22'!C25+'50.23'!C25+'50.24'!C25+'50.25'!C25+'50.26'!C25+'50.27'!C25</f>
        <v>0</v>
      </c>
      <c r="D25" s="4250">
        <f>+'50.21'!D25+'50.22'!D25+'50.23'!D25+'50.24'!D25+'50.25'!D25+'50.26'!D25+'50.27'!D25</f>
        <v>0</v>
      </c>
      <c r="E25" s="4250">
        <f>+'50.21'!E25+'50.22'!E25+'50.23'!E25+'50.24'!E25+'50.25'!E25+'50.26'!E25+'50.27'!E25</f>
        <v>0</v>
      </c>
      <c r="F25" s="4250">
        <f>+'50.21'!F25+'50.22'!F25+'50.23'!F25+'50.24'!F25+'50.25'!F25+'50.26'!F25+'50.27'!F25</f>
        <v>0</v>
      </c>
      <c r="G25" s="4250">
        <f>+'50.21'!G25+'50.22'!G25+'50.23'!G25+'50.24'!G25+'50.25'!G25+'50.26'!G25+'50.27'!G25</f>
        <v>0</v>
      </c>
    </row>
    <row r="26" spans="1:7" ht="14">
      <c r="A26" s="4251">
        <f t="shared" si="1"/>
        <v>1891</v>
      </c>
      <c r="B26" s="4250">
        <f>+'50.21'!B26+'50.22'!B26+'50.23'!B26+'50.24'!B26+'50.25'!B26+'50.26'!B26+'50.27'!B26</f>
        <v>0</v>
      </c>
      <c r="C26" s="4250">
        <f>+'50.21'!C26+'50.22'!C26+'50.23'!C26+'50.24'!C26+'50.25'!C26+'50.26'!C26+'50.27'!C26</f>
        <v>0</v>
      </c>
      <c r="D26" s="4250">
        <f>+'50.21'!D26+'50.22'!D26+'50.23'!D26+'50.24'!D26+'50.25'!D26+'50.26'!D26+'50.27'!D26</f>
        <v>0</v>
      </c>
      <c r="E26" s="4250">
        <f>+'50.21'!E26+'50.22'!E26+'50.23'!E26+'50.24'!E26+'50.25'!E26+'50.26'!E26+'50.27'!E26</f>
        <v>0</v>
      </c>
      <c r="F26" s="4250">
        <f>+'50.21'!F26+'50.22'!F26+'50.23'!F26+'50.24'!F26+'50.25'!F26+'50.26'!F26+'50.27'!F26</f>
        <v>0</v>
      </c>
      <c r="G26" s="4250">
        <f>+'50.21'!G26+'50.22'!G26+'50.23'!G26+'50.24'!G26+'50.25'!G26+'50.26'!G26+'50.27'!G26</f>
        <v>0</v>
      </c>
    </row>
    <row r="27" spans="1:7" ht="14">
      <c r="A27" s="4252" t="str">
        <f>TEXT((A26-1),"0")&amp;" &amp; prior"</f>
        <v>1890 &amp; prior</v>
      </c>
      <c r="B27" s="4250">
        <f>+'50.21'!B27+'50.22'!B27+'50.23'!B27+'50.24'!B27+'50.25'!B27+'50.26'!B27+'50.27'!B27</f>
        <v>0</v>
      </c>
      <c r="C27" s="4250">
        <f>+'50.21'!C27+'50.22'!C27+'50.23'!C27+'50.24'!C27+'50.25'!C27+'50.26'!C27+'50.27'!C27</f>
        <v>0</v>
      </c>
      <c r="D27" s="4250">
        <f>+'50.21'!D27+'50.22'!D27+'50.23'!D27+'50.24'!D27+'50.25'!D27+'50.26'!D27+'50.27'!D27</f>
        <v>0</v>
      </c>
      <c r="E27" s="4250">
        <f>+'50.21'!E27+'50.22'!E27+'50.23'!E27+'50.24'!E27+'50.25'!E27+'50.26'!E27+'50.27'!E27</f>
        <v>0</v>
      </c>
      <c r="F27" s="4250">
        <f>+'50.21'!F27+'50.22'!F27+'50.23'!F27+'50.24'!F27+'50.25'!F27+'50.26'!F27+'50.27'!F27</f>
        <v>0</v>
      </c>
      <c r="G27" s="4250">
        <f>+'50.21'!G27+'50.22'!G27+'50.23'!G27+'50.24'!G27+'50.25'!G27+'50.26'!G27+'50.27'!G27</f>
        <v>0</v>
      </c>
    </row>
    <row r="28" spans="1:7" ht="14">
      <c r="A28" s="4249" t="s">
        <v>735</v>
      </c>
      <c r="B28" s="4250">
        <f>+'50.21'!B28+'50.22'!B28+'50.23'!B28+'50.24'!B28+'50.25'!B28+'50.26'!B28+'50.27'!B28</f>
        <v>0</v>
      </c>
      <c r="C28" s="4250">
        <f>+'50.21'!C28+'50.22'!C28+'50.23'!C28+'50.24'!C28+'50.25'!C28+'50.26'!C28+'50.27'!C28</f>
        <v>0</v>
      </c>
      <c r="D28" s="4250">
        <f>+'50.21'!D28+'50.22'!D28+'50.23'!D28+'50.24'!D28+'50.25'!D28+'50.26'!D28+'50.27'!D28</f>
        <v>0</v>
      </c>
      <c r="E28" s="4250">
        <f>+'50.21'!E28+'50.22'!E28+'50.23'!E28+'50.24'!E28+'50.25'!E28+'50.26'!E28+'50.27'!E28</f>
        <v>0</v>
      </c>
      <c r="F28" s="4250">
        <f>+'50.21'!F28+'50.22'!F28+'50.23'!F28+'50.24'!F28+'50.25'!F28+'50.26'!F28+'50.27'!F28</f>
        <v>0</v>
      </c>
      <c r="G28" s="4250">
        <f>+'50.21'!G28+'50.22'!G28+'50.23'!G28+'50.24'!G28+'50.25'!G28+'50.26'!G28+'50.27'!G28</f>
        <v>0</v>
      </c>
    </row>
    <row r="29" spans="1:7" ht="14">
      <c r="A29" s="4253" t="s">
        <v>187</v>
      </c>
      <c r="B29" s="4250">
        <f>SUM(B17:B28)</f>
        <v>0</v>
      </c>
      <c r="C29" s="4254">
        <f>SUM(C17:C28)</f>
        <v>0</v>
      </c>
      <c r="D29" s="4255"/>
      <c r="E29" s="4254">
        <f>SUM(E17:E28)</f>
        <v>0</v>
      </c>
      <c r="F29" s="4254">
        <f>SUM(F17:F28)</f>
        <v>0</v>
      </c>
      <c r="G29" s="4254">
        <f>SUM(G17:G28)</f>
        <v>0</v>
      </c>
    </row>
    <row r="30" spans="1:7" ht="14">
      <c r="A30" s="4256"/>
      <c r="B30" s="4257"/>
      <c r="C30" s="4257"/>
      <c r="D30" s="4257"/>
      <c r="E30" s="4257"/>
      <c r="F30" s="4257"/>
      <c r="G30" s="4257"/>
    </row>
    <row r="31" spans="1:7" ht="14">
      <c r="A31" s="504" t="s">
        <v>736</v>
      </c>
      <c r="B31" s="4258"/>
      <c r="C31" s="4258"/>
      <c r="D31" s="4258"/>
      <c r="E31" s="4258"/>
      <c r="F31" s="4258"/>
      <c r="G31" s="4258"/>
    </row>
    <row r="32" spans="1:7" ht="14">
      <c r="A32" s="504"/>
      <c r="B32" s="4258"/>
      <c r="C32" s="4258"/>
      <c r="D32" s="4258"/>
      <c r="E32" s="4258"/>
      <c r="F32" s="4258"/>
      <c r="G32" s="4258"/>
    </row>
    <row r="33" spans="1:7" ht="14">
      <c r="A33" s="507">
        <v>1</v>
      </c>
      <c r="B33" s="4565"/>
      <c r="C33" s="507">
        <v>3</v>
      </c>
      <c r="D33" s="507">
        <v>4</v>
      </c>
      <c r="E33" s="4565"/>
      <c r="F33" s="507">
        <v>6</v>
      </c>
      <c r="G33" s="507">
        <v>7</v>
      </c>
    </row>
    <row r="34" spans="1:7" ht="70">
      <c r="A34" s="4242" t="str">
        <f>"Figures grouped by Accident Year ending "&amp;TEXT($G$7,"dd-mmm")</f>
        <v>Figures grouped by Accident Year ending 00-Jan</v>
      </c>
      <c r="B34" s="4260"/>
      <c r="C34" s="4261" t="str">
        <f>"Net Claim Payments during "&amp;YEAR($G$7)</f>
        <v>Net Claim Payments during 1900</v>
      </c>
      <c r="D34" s="4259" t="str">
        <f>"Cumulative Net Claim Payments from accident year to end of financial year "&amp;YEAR($G$7)</f>
        <v>Cumulative Net Claim Payments from accident year to end of financial year 1900</v>
      </c>
      <c r="E34" s="4262"/>
      <c r="F34" s="4261" t="str">
        <f>"Net Case Reserves on Claims Outstanding at end of financial year"&amp;YEAR($G$7)</f>
        <v>Net Case Reserves on Claims Outstanding at end of financial year1900</v>
      </c>
      <c r="G34" s="4263" t="str">
        <f>"Net IBNR Reserve at end of financial year "&amp;YEAR($G$7)</f>
        <v>Net IBNR Reserve at end of financial year 1900</v>
      </c>
    </row>
    <row r="35" spans="1:7" ht="14">
      <c r="A35" s="4246"/>
      <c r="B35" s="4260"/>
      <c r="C35" s="4264" t="s">
        <v>349</v>
      </c>
      <c r="D35" s="4264" t="s">
        <v>349</v>
      </c>
      <c r="E35" s="4265"/>
      <c r="F35" s="4264" t="s">
        <v>349</v>
      </c>
      <c r="G35" s="4264" t="s">
        <v>349</v>
      </c>
    </row>
    <row r="36" spans="1:7" ht="14">
      <c r="A36" s="4585">
        <f>YEAR($G$7)</f>
        <v>1900</v>
      </c>
      <c r="B36" s="4267"/>
      <c r="C36" s="4268">
        <f>+'50.21'!C37+'50.22'!C37+'50.23'!C57+'50.24'!C37+'50.25'!C37+'50.26'!C37+'50.27'!C37</f>
        <v>0</v>
      </c>
      <c r="D36" s="4268">
        <f>+'50.21'!D37+'50.22'!D37+'50.23'!D57+'50.24'!D37+'50.25'!D37+'50.26'!D37+'50.27'!D37</f>
        <v>0</v>
      </c>
      <c r="E36" s="4267"/>
      <c r="F36" s="4268">
        <f>+'50.21'!F37+'50.22'!F37+'50.23'!F57+'50.24'!F37+'50.25'!F37+'50.26'!F37+'50.27'!F37</f>
        <v>0</v>
      </c>
      <c r="G36" s="4268">
        <f>+'50.21'!G37+'50.22'!G37+'50.23'!G57+'50.24'!G37+'50.25'!G37+'50.26'!G37+'50.27'!G37</f>
        <v>0</v>
      </c>
    </row>
    <row r="37" spans="1:7" ht="14">
      <c r="A37" s="4586">
        <f t="shared" ref="A37:A45" si="2">A36-1</f>
        <v>1899</v>
      </c>
      <c r="B37" s="4267"/>
      <c r="C37" s="4268">
        <f>+'50.21'!C38+'50.22'!C38+'50.23'!C58+'50.24'!C38+'50.25'!C38+'50.26'!C38+'50.27'!C38</f>
        <v>0</v>
      </c>
      <c r="D37" s="4268">
        <f>+'50.21'!D38+'50.22'!D38+'50.23'!D58+'50.24'!D38+'50.25'!D38+'50.26'!D38+'50.27'!D38</f>
        <v>0</v>
      </c>
      <c r="E37" s="4267"/>
      <c r="F37" s="4268">
        <f>+'50.21'!F38+'50.22'!F38+'50.23'!F58+'50.24'!F38+'50.25'!F38+'50.26'!F38+'50.27'!F38</f>
        <v>0</v>
      </c>
      <c r="G37" s="4268">
        <f>+'50.21'!G38+'50.22'!G38+'50.23'!G58+'50.24'!G38+'50.25'!G38+'50.26'!G38+'50.27'!G38</f>
        <v>0</v>
      </c>
    </row>
    <row r="38" spans="1:7" ht="14">
      <c r="A38" s="4586">
        <f t="shared" si="2"/>
        <v>1898</v>
      </c>
      <c r="B38" s="4267"/>
      <c r="C38" s="4268">
        <f>+'50.21'!C39+'50.22'!C39+'50.23'!C59+'50.24'!C39+'50.25'!C39+'50.26'!C39+'50.27'!C39</f>
        <v>0</v>
      </c>
      <c r="D38" s="4268">
        <f>+'50.21'!D39+'50.22'!D39+'50.23'!D59+'50.24'!D39+'50.25'!D39+'50.26'!D39+'50.27'!D39</f>
        <v>0</v>
      </c>
      <c r="E38" s="4267"/>
      <c r="F38" s="4268">
        <f>+'50.21'!F39+'50.22'!F39+'50.23'!F59+'50.24'!F39+'50.25'!F39+'50.26'!F39+'50.27'!F39</f>
        <v>0</v>
      </c>
      <c r="G38" s="4268">
        <f>+'50.21'!G39+'50.22'!G39+'50.23'!G59+'50.24'!G39+'50.25'!G39+'50.26'!G39+'50.27'!G39</f>
        <v>0</v>
      </c>
    </row>
    <row r="39" spans="1:7" ht="14">
      <c r="A39" s="4586">
        <f t="shared" si="2"/>
        <v>1897</v>
      </c>
      <c r="B39" s="4267"/>
      <c r="C39" s="4268">
        <f>+'50.21'!C40+'50.22'!C40+'50.23'!C60+'50.24'!C40+'50.25'!C40+'50.26'!C40+'50.27'!C40</f>
        <v>0</v>
      </c>
      <c r="D39" s="4268">
        <f>+'50.21'!D40+'50.22'!D40+'50.23'!D60+'50.24'!D40+'50.25'!D40+'50.26'!D40+'50.27'!D40</f>
        <v>0</v>
      </c>
      <c r="E39" s="4267"/>
      <c r="F39" s="4268">
        <f>+'50.21'!F40+'50.22'!F40+'50.23'!F60+'50.24'!F40+'50.25'!F40+'50.26'!F40+'50.27'!F40</f>
        <v>0</v>
      </c>
      <c r="G39" s="4268">
        <f>+'50.21'!G40+'50.22'!G40+'50.23'!G60+'50.24'!G40+'50.25'!G40+'50.26'!G40+'50.27'!G40</f>
        <v>0</v>
      </c>
    </row>
    <row r="40" spans="1:7" ht="14">
      <c r="A40" s="4586">
        <f t="shared" si="2"/>
        <v>1896</v>
      </c>
      <c r="B40" s="4267"/>
      <c r="C40" s="4268">
        <f>+'50.21'!C41+'50.22'!C41+'50.23'!C61+'50.24'!C41+'50.25'!C41+'50.26'!C41+'50.27'!C41</f>
        <v>0</v>
      </c>
      <c r="D40" s="4268">
        <f>+'50.21'!D41+'50.22'!D41+'50.23'!D61+'50.24'!D41+'50.25'!D41+'50.26'!D41+'50.27'!D41</f>
        <v>0</v>
      </c>
      <c r="E40" s="4267"/>
      <c r="F40" s="4268">
        <f>+'50.21'!F41+'50.22'!F41+'50.23'!F61+'50.24'!F41+'50.25'!F41+'50.26'!F41+'50.27'!F41</f>
        <v>0</v>
      </c>
      <c r="G40" s="4268">
        <f>+'50.21'!G41+'50.22'!G41+'50.23'!G61+'50.24'!G41+'50.25'!G41+'50.26'!G41+'50.27'!G41</f>
        <v>0</v>
      </c>
    </row>
    <row r="41" spans="1:7" ht="14">
      <c r="A41" s="4586">
        <f t="shared" si="2"/>
        <v>1895</v>
      </c>
      <c r="B41" s="4267"/>
      <c r="C41" s="4268">
        <f>+'50.21'!C42+'50.22'!C42+'50.23'!C62+'50.24'!C42+'50.25'!C42+'50.26'!C42+'50.27'!C42</f>
        <v>0</v>
      </c>
      <c r="D41" s="4268">
        <f>+'50.21'!D42+'50.22'!D42+'50.23'!D62+'50.24'!D42+'50.25'!D42+'50.26'!D42+'50.27'!D42</f>
        <v>0</v>
      </c>
      <c r="E41" s="4267"/>
      <c r="F41" s="4268">
        <f>+'50.21'!F42+'50.22'!F42+'50.23'!F62+'50.24'!F42+'50.25'!F42+'50.26'!F42+'50.27'!F42</f>
        <v>0</v>
      </c>
      <c r="G41" s="4268">
        <f>+'50.21'!G42+'50.22'!G42+'50.23'!G62+'50.24'!G42+'50.25'!G42+'50.26'!G42+'50.27'!G42</f>
        <v>0</v>
      </c>
    </row>
    <row r="42" spans="1:7" ht="14">
      <c r="A42" s="4586">
        <f t="shared" si="2"/>
        <v>1894</v>
      </c>
      <c r="B42" s="4267"/>
      <c r="C42" s="4268">
        <f>+'50.21'!C43+'50.22'!C43+'50.23'!C63+'50.24'!C43+'50.25'!C43+'50.26'!C43+'50.27'!C43</f>
        <v>0</v>
      </c>
      <c r="D42" s="4268">
        <f>+'50.21'!D43+'50.22'!D43+'50.23'!D63+'50.24'!D43+'50.25'!D43+'50.26'!D43+'50.27'!D43</f>
        <v>0</v>
      </c>
      <c r="E42" s="4267"/>
      <c r="F42" s="4268">
        <f>+'50.21'!F43+'50.22'!F43+'50.23'!F63+'50.24'!F43+'50.25'!F43+'50.26'!F43+'50.27'!F43</f>
        <v>0</v>
      </c>
      <c r="G42" s="4268">
        <f>+'50.21'!G43+'50.22'!G43+'50.23'!G63+'50.24'!G43+'50.25'!G43+'50.26'!G43+'50.27'!G43</f>
        <v>0</v>
      </c>
    </row>
    <row r="43" spans="1:7" ht="14">
      <c r="A43" s="4586">
        <f t="shared" si="2"/>
        <v>1893</v>
      </c>
      <c r="B43" s="4267"/>
      <c r="C43" s="4268">
        <f>+'50.21'!C44+'50.22'!C44+'50.23'!C64+'50.24'!C44+'50.25'!C44+'50.26'!C44+'50.27'!C44</f>
        <v>0</v>
      </c>
      <c r="D43" s="4268">
        <f>+'50.21'!D44+'50.22'!D44+'50.23'!D64+'50.24'!D44+'50.25'!D44+'50.26'!D44+'50.27'!D44</f>
        <v>0</v>
      </c>
      <c r="E43" s="4267"/>
      <c r="F43" s="4268">
        <f>+'50.21'!F44+'50.22'!F44+'50.23'!F64+'50.24'!F44+'50.25'!F44+'50.26'!F44+'50.27'!F44</f>
        <v>0</v>
      </c>
      <c r="G43" s="4268">
        <f>+'50.21'!G44+'50.22'!G44+'50.23'!G64+'50.24'!G44+'50.25'!G44+'50.26'!G44+'50.27'!G44</f>
        <v>0</v>
      </c>
    </row>
    <row r="44" spans="1:7" ht="14">
      <c r="A44" s="4586">
        <f t="shared" si="2"/>
        <v>1892</v>
      </c>
      <c r="B44" s="4267"/>
      <c r="C44" s="4268">
        <f>+'50.21'!C45+'50.22'!C45+'50.23'!C65+'50.24'!C45+'50.25'!C45+'50.26'!C45+'50.27'!C45</f>
        <v>0</v>
      </c>
      <c r="D44" s="4268">
        <f>+'50.21'!D45+'50.22'!D45+'50.23'!D65+'50.24'!D45+'50.25'!D45+'50.26'!D45+'50.27'!D45</f>
        <v>0</v>
      </c>
      <c r="E44" s="4267"/>
      <c r="F44" s="4268">
        <f>+'50.21'!F45+'50.22'!F45+'50.23'!F65+'50.24'!F45+'50.25'!F45+'50.26'!F45+'50.27'!F45</f>
        <v>0</v>
      </c>
      <c r="G44" s="4268">
        <f>+'50.21'!G45+'50.22'!G45+'50.23'!G65+'50.24'!G45+'50.25'!G45+'50.26'!G45+'50.27'!G45</f>
        <v>0</v>
      </c>
    </row>
    <row r="45" spans="1:7" ht="14">
      <c r="A45" s="4586">
        <f t="shared" si="2"/>
        <v>1891</v>
      </c>
      <c r="B45" s="4267"/>
      <c r="C45" s="4268">
        <f>+'50.21'!C46+'50.22'!C46+'50.23'!C66+'50.24'!C46+'50.25'!C46+'50.26'!C46+'50.27'!C46</f>
        <v>0</v>
      </c>
      <c r="D45" s="4268">
        <f>+'50.21'!D46+'50.22'!D46+'50.23'!D66+'50.24'!D46+'50.25'!D46+'50.26'!D46+'50.27'!D46</f>
        <v>0</v>
      </c>
      <c r="E45" s="4267"/>
      <c r="F45" s="4268">
        <f>+'50.21'!F46+'50.22'!F46+'50.23'!F66+'50.24'!F46+'50.25'!F46+'50.26'!F46+'50.27'!F46</f>
        <v>0</v>
      </c>
      <c r="G45" s="4268">
        <f>+'50.21'!G46+'50.22'!G46+'50.23'!G66+'50.24'!G46+'50.25'!G46+'50.26'!G46+'50.27'!G46</f>
        <v>0</v>
      </c>
    </row>
    <row r="46" spans="1:7" ht="14">
      <c r="A46" s="4587" t="str">
        <f>TEXT((A45-1),"0")&amp;" &amp; prior"</f>
        <v>1890 &amp; prior</v>
      </c>
      <c r="B46" s="4267"/>
      <c r="C46" s="4268">
        <f>+'50.21'!C47+'50.22'!C47+'50.23'!C67+'50.24'!C47+'50.25'!C47+'50.26'!C47+'50.27'!C47</f>
        <v>0</v>
      </c>
      <c r="D46" s="4268">
        <f>+'50.21'!D47+'50.22'!D47+'50.23'!D67+'50.24'!D47+'50.25'!D47+'50.26'!D47+'50.27'!D47</f>
        <v>0</v>
      </c>
      <c r="E46" s="4267"/>
      <c r="F46" s="4268">
        <f>+'50.21'!F47+'50.22'!F47+'50.23'!F67+'50.24'!F47+'50.25'!F47+'50.26'!F47+'50.27'!F47</f>
        <v>0</v>
      </c>
      <c r="G46" s="4268">
        <f>+'50.21'!G47+'50.22'!G47+'50.23'!G67+'50.24'!G47+'50.25'!G47+'50.26'!G47+'50.27'!G47</f>
        <v>0</v>
      </c>
    </row>
    <row r="47" spans="1:7" ht="14">
      <c r="A47" s="4588" t="s">
        <v>735</v>
      </c>
      <c r="B47" s="4267"/>
      <c r="C47" s="4268">
        <f>+'50.21'!C48+'50.22'!C48+'50.23'!C68+'50.24'!C48+'50.25'!C48+'50.26'!C48+'50.27'!C48</f>
        <v>0</v>
      </c>
      <c r="D47" s="4268">
        <f>+'50.21'!D48+'50.22'!D48+'50.23'!D68+'50.24'!D48+'50.25'!D48+'50.26'!D48+'50.27'!D48</f>
        <v>0</v>
      </c>
      <c r="E47" s="4267"/>
      <c r="F47" s="4268">
        <f>+'50.21'!F48+'50.22'!F48+'50.23'!F68+'50.24'!F48+'50.25'!F48+'50.26'!F48+'50.27'!F48</f>
        <v>0</v>
      </c>
      <c r="G47" s="4268">
        <f>+'50.21'!G48+'50.22'!G48+'50.23'!G68+'50.24'!G48+'50.25'!G48+'50.26'!G48+'50.27'!G48</f>
        <v>0</v>
      </c>
    </row>
    <row r="48" spans="1:7" ht="14">
      <c r="A48" s="4269" t="s">
        <v>187</v>
      </c>
      <c r="B48" s="4257"/>
      <c r="C48" s="4270">
        <f>SUM(C36:C47)</f>
        <v>0</v>
      </c>
      <c r="D48" s="4255"/>
      <c r="E48" s="4271"/>
      <c r="F48" s="4270">
        <f>SUM(F36:F47)</f>
        <v>0</v>
      </c>
      <c r="G48" s="4270">
        <f>SUM(G36:G47)</f>
        <v>0</v>
      </c>
    </row>
    <row r="49" spans="1:7">
      <c r="A49" s="79"/>
      <c r="B49" s="79"/>
      <c r="C49" s="79"/>
      <c r="D49" s="79"/>
      <c r="E49" s="79"/>
      <c r="F49" s="79"/>
      <c r="G49" s="79"/>
    </row>
    <row r="50" spans="1:7" ht="14">
      <c r="A50" s="79"/>
      <c r="B50" s="79"/>
      <c r="C50" s="79"/>
      <c r="D50" s="79"/>
      <c r="E50" s="79"/>
      <c r="F50" s="79"/>
      <c r="G50" s="108" t="str">
        <f>+ToC!E96</f>
        <v xml:space="preserve">GENERAL Annual Return </v>
      </c>
    </row>
    <row r="51" spans="1:7" ht="14">
      <c r="A51" s="79"/>
      <c r="B51" s="79"/>
      <c r="C51" s="79"/>
      <c r="D51" s="79"/>
      <c r="E51" s="79"/>
      <c r="F51" s="85"/>
      <c r="G51" s="115" t="s">
        <v>737</v>
      </c>
    </row>
  </sheetData>
  <sheetProtection password="C3AA" sheet="1" objects="1" scenarios="1"/>
  <customSheetViews>
    <customSheetView guid="{54084986-DBD9-467D-BB87-84DFF604BE53}" showPageBreaks="1" printArea="1">
      <selection activeCell="F18" sqref="F18"/>
      <pageMargins left="0.5" right="0.39370078740157499" top="0.39370078740157499" bottom="0.39370078740157499" header="0.39370078740157499" footer="0.39370078740157499"/>
      <pageSetup paperSize="5" scale="65" orientation="portrait" r:id="rId1"/>
    </customSheetView>
  </customSheetViews>
  <mergeCells count="1">
    <mergeCell ref="A1:G1"/>
  </mergeCells>
  <hyperlinks>
    <hyperlink ref="A1:G1" location="ToC!A1" display="50.20"/>
  </hyperlinks>
  <pageMargins left="0.51181102362204722" right="0.39370078740157483" top="0.39370078740157483" bottom="0.39370078740157483" header="0.39370078740157483" footer="0.39370078740157483"/>
  <pageSetup paperSize="5" scale="6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sheetPr>
  <dimension ref="A1:K90"/>
  <sheetViews>
    <sheetView zoomScaleNormal="100" workbookViewId="0">
      <selection activeCell="A25" sqref="A25"/>
    </sheetView>
  </sheetViews>
  <sheetFormatPr defaultColWidth="0" defaultRowHeight="13" zeroHeight="1"/>
  <cols>
    <col min="1" max="1" width="8.796875" customWidth="1"/>
    <col min="2" max="2" width="45" customWidth="1"/>
    <col min="3" max="3" width="31" customWidth="1"/>
    <col min="4" max="4" width="20" customWidth="1"/>
    <col min="5" max="5" width="33.296875" style="14" customWidth="1"/>
    <col min="6" max="6" width="16.296875" style="14" customWidth="1"/>
    <col min="7" max="7" width="26.796875" customWidth="1"/>
    <col min="8" max="11" width="1" hidden="1" customWidth="1"/>
    <col min="12" max="16384" width="9.296875" hidden="1"/>
  </cols>
  <sheetData>
    <row r="1" spans="1:8">
      <c r="A1" s="5249">
        <v>10.039999999999999</v>
      </c>
      <c r="B1" s="5249"/>
      <c r="C1" s="5249"/>
      <c r="D1" s="5249"/>
      <c r="E1" s="5249"/>
      <c r="F1" s="5249"/>
      <c r="G1" s="5249"/>
    </row>
    <row r="2" spans="1:8" ht="14">
      <c r="A2" s="188"/>
      <c r="B2" s="191"/>
      <c r="C2" s="191"/>
      <c r="D2" s="236" t="s">
        <v>2383</v>
      </c>
      <c r="E2" s="236"/>
      <c r="F2" s="4322"/>
      <c r="G2" s="4321"/>
    </row>
    <row r="3" spans="1:8" ht="14">
      <c r="A3" s="1720" t="str">
        <f>+Cover!A14</f>
        <v>Select Name of Insurer/ Financial Holding Company</v>
      </c>
      <c r="B3" s="1721"/>
      <c r="C3" s="1721"/>
      <c r="D3" s="1721"/>
      <c r="E3" s="1721"/>
      <c r="F3" s="1721"/>
      <c r="G3" s="79"/>
    </row>
    <row r="4" spans="1:8" ht="14">
      <c r="A4" s="2026" t="str">
        <f>+ToC!A3</f>
        <v>Insurer/Financial Holding Company</v>
      </c>
      <c r="B4" s="2026"/>
      <c r="C4" s="2026"/>
      <c r="D4" s="2026"/>
      <c r="E4" s="2896"/>
      <c r="F4" s="3497"/>
      <c r="G4" s="79"/>
    </row>
    <row r="5" spans="1:8" ht="14">
      <c r="A5" s="2027"/>
      <c r="B5" s="94"/>
      <c r="C5" s="94"/>
      <c r="D5" s="94"/>
      <c r="E5" s="94"/>
      <c r="F5" s="94"/>
      <c r="G5" s="94"/>
    </row>
    <row r="6" spans="1:8" ht="14">
      <c r="A6" s="2027" t="str">
        <f>+ToC!A5</f>
        <v>General Insurers Annual Return</v>
      </c>
      <c r="B6" s="94"/>
      <c r="C6" s="94"/>
      <c r="D6" s="94"/>
      <c r="E6" s="94"/>
      <c r="F6" s="94"/>
      <c r="G6" s="94"/>
    </row>
    <row r="7" spans="1:8" ht="14">
      <c r="A7" s="2027" t="str">
        <f>+ToC!A6</f>
        <v>For Year Ended:</v>
      </c>
      <c r="B7" s="94"/>
      <c r="C7" s="94"/>
      <c r="D7" s="94"/>
      <c r="E7" s="102">
        <f>+Cover!A22</f>
        <v>0</v>
      </c>
      <c r="F7" s="2902"/>
      <c r="G7" s="79"/>
    </row>
    <row r="8" spans="1:8" s="14" customFormat="1" ht="14">
      <c r="A8" s="4890"/>
      <c r="B8" s="94"/>
      <c r="C8" s="94"/>
      <c r="D8" s="94"/>
      <c r="E8" s="2902"/>
      <c r="F8" s="2902"/>
      <c r="G8" s="79"/>
    </row>
    <row r="9" spans="1:8" ht="14">
      <c r="A9" s="2027"/>
      <c r="B9" s="94"/>
      <c r="C9" s="94"/>
      <c r="D9" s="94"/>
      <c r="E9" s="94"/>
      <c r="F9" s="94"/>
      <c r="G9" s="94"/>
    </row>
    <row r="10" spans="1:8" ht="14">
      <c r="A10" s="5257" t="s">
        <v>2166</v>
      </c>
      <c r="B10" s="5258"/>
      <c r="C10" s="5258"/>
      <c r="D10" s="5258"/>
      <c r="E10" s="5258"/>
      <c r="F10" s="5258"/>
      <c r="G10" s="5258"/>
      <c r="H10" s="5258"/>
    </row>
    <row r="11" spans="1:8" ht="14">
      <c r="A11" s="5257" t="s">
        <v>2293</v>
      </c>
      <c r="B11" s="5257"/>
      <c r="C11" s="5257"/>
      <c r="D11" s="5257"/>
      <c r="E11" s="5257"/>
      <c r="F11" s="5257"/>
      <c r="G11" s="5257"/>
    </row>
    <row r="12" spans="1:8" ht="14">
      <c r="A12" s="397"/>
      <c r="B12" s="397"/>
      <c r="C12" s="397"/>
      <c r="D12" s="397"/>
      <c r="E12" s="397"/>
      <c r="F12" s="397"/>
      <c r="G12" s="397"/>
    </row>
    <row r="13" spans="1:8" ht="14">
      <c r="A13" s="2647"/>
      <c r="B13" s="2647"/>
      <c r="C13" s="2647"/>
      <c r="D13" s="2647"/>
      <c r="E13" s="2897"/>
      <c r="F13" s="3504"/>
      <c r="G13" s="2647"/>
    </row>
    <row r="14" spans="1:8" ht="14">
      <c r="A14" s="2649" t="s">
        <v>1550</v>
      </c>
      <c r="B14" s="2661"/>
      <c r="C14" s="1488" t="s">
        <v>1513</v>
      </c>
      <c r="D14" s="94" t="s">
        <v>781</v>
      </c>
      <c r="E14" s="5284" t="str">
        <f>+A3</f>
        <v>Select Name of Insurer/ Financial Holding Company</v>
      </c>
      <c r="F14" s="5284"/>
      <c r="G14" s="5318"/>
    </row>
    <row r="15" spans="1:8" ht="14">
      <c r="A15" s="2649"/>
      <c r="B15" s="402"/>
      <c r="C15" s="402"/>
      <c r="D15" s="402"/>
      <c r="E15" s="402"/>
      <c r="F15" s="402"/>
      <c r="G15" s="402"/>
    </row>
    <row r="16" spans="1:8" ht="14">
      <c r="A16" s="2649" t="s">
        <v>60</v>
      </c>
      <c r="B16" s="5284" t="str">
        <f>+Cover!A15</f>
        <v>Please Enter the Address of the Financial Institution</v>
      </c>
      <c r="C16" s="5315"/>
      <c r="D16" s="397" t="s">
        <v>61</v>
      </c>
      <c r="E16" s="3901" t="str">
        <f>+Cover!A16</f>
        <v>Please Enter the City in which the Financial Institution resides</v>
      </c>
      <c r="F16" s="797" t="s">
        <v>1741</v>
      </c>
      <c r="G16" s="3916">
        <f>+Cover!F16</f>
        <v>0</v>
      </c>
    </row>
    <row r="17" spans="1:7" ht="14">
      <c r="A17" s="2649"/>
      <c r="B17" s="1488"/>
      <c r="C17" s="2669"/>
      <c r="D17" s="397"/>
      <c r="E17" s="397"/>
      <c r="F17" s="402"/>
      <c r="G17" s="2670"/>
    </row>
    <row r="18" spans="1:7" ht="14">
      <c r="A18" s="2649"/>
      <c r="B18" s="1488"/>
      <c r="C18" s="2669"/>
      <c r="D18" s="397"/>
      <c r="E18" s="397"/>
      <c r="F18" s="397"/>
      <c r="G18" s="2670"/>
    </row>
    <row r="19" spans="1:7" ht="14">
      <c r="A19" s="2649"/>
      <c r="B19" s="1488"/>
      <c r="C19" s="79"/>
      <c r="D19" s="79"/>
      <c r="E19" s="79"/>
      <c r="F19" s="79"/>
      <c r="G19" s="397"/>
    </row>
    <row r="20" spans="1:7" ht="14">
      <c r="A20" s="2649" t="s">
        <v>1551</v>
      </c>
      <c r="B20" s="1488"/>
      <c r="C20" s="94"/>
      <c r="D20" s="94"/>
      <c r="E20" s="94"/>
      <c r="F20" s="94"/>
      <c r="G20" s="397"/>
    </row>
    <row r="21" spans="1:7" ht="14">
      <c r="A21" s="2649"/>
      <c r="B21" s="1488"/>
      <c r="C21" s="1488"/>
      <c r="D21" s="1488"/>
      <c r="E21" s="1488"/>
      <c r="F21" s="1488"/>
      <c r="G21" s="1488"/>
    </row>
    <row r="22" spans="1:7" ht="14">
      <c r="A22" s="2342" t="s">
        <v>1552</v>
      </c>
      <c r="B22" s="991"/>
      <c r="C22" s="991"/>
      <c r="D22" s="94"/>
      <c r="E22" s="5319" t="str">
        <f>+Cover!A14</f>
        <v>Select Name of Insurer/ Financial Holding Company</v>
      </c>
      <c r="F22" s="5319"/>
      <c r="G22" s="5320"/>
    </row>
    <row r="23" spans="1:7" ht="14">
      <c r="A23" s="2342" t="s">
        <v>1553</v>
      </c>
      <c r="B23" s="2343">
        <f>+E7</f>
        <v>0</v>
      </c>
      <c r="C23" s="991" t="s">
        <v>1554</v>
      </c>
      <c r="D23" s="991"/>
      <c r="E23" s="991"/>
      <c r="F23" s="991"/>
      <c r="G23" s="991"/>
    </row>
    <row r="24" spans="1:7" ht="14">
      <c r="A24" s="991" t="s">
        <v>2384</v>
      </c>
      <c r="B24" s="991"/>
      <c r="C24" s="991"/>
      <c r="D24" s="991"/>
      <c r="E24" s="991"/>
      <c r="F24" s="991"/>
      <c r="G24" s="991"/>
    </row>
    <row r="25" spans="1:7" ht="14">
      <c r="A25" s="2342"/>
      <c r="B25" s="94"/>
      <c r="C25" s="94"/>
      <c r="D25" s="94"/>
      <c r="E25" s="94"/>
      <c r="F25" s="94"/>
      <c r="G25" s="94"/>
    </row>
    <row r="26" spans="1:7" ht="14">
      <c r="A26" s="2344"/>
      <c r="B26" s="79"/>
      <c r="C26" s="79"/>
      <c r="D26" s="79"/>
      <c r="E26" s="79"/>
      <c r="F26" s="79"/>
      <c r="G26" s="79"/>
    </row>
    <row r="27" spans="1:7" ht="14">
      <c r="A27" s="2344"/>
      <c r="B27" s="79"/>
      <c r="C27" s="79"/>
      <c r="D27" s="79"/>
      <c r="E27" s="79"/>
      <c r="F27" s="79"/>
      <c r="G27" s="79"/>
    </row>
    <row r="28" spans="1:7" ht="14">
      <c r="A28" s="2344"/>
      <c r="B28" s="79"/>
      <c r="C28" s="79"/>
      <c r="D28" s="79"/>
      <c r="E28" s="79"/>
      <c r="F28" s="79"/>
      <c r="G28" s="79"/>
    </row>
    <row r="29" spans="1:7" ht="14">
      <c r="A29" s="2344"/>
      <c r="B29" s="79"/>
      <c r="C29" s="79"/>
      <c r="D29" s="79"/>
      <c r="E29" s="79"/>
      <c r="F29" s="79"/>
      <c r="G29" s="79"/>
    </row>
    <row r="30" spans="1:7" ht="14">
      <c r="A30" s="2344"/>
      <c r="B30" s="79"/>
      <c r="C30" s="79"/>
      <c r="D30" s="79"/>
      <c r="E30" s="79"/>
      <c r="F30" s="79"/>
      <c r="G30" s="79"/>
    </row>
    <row r="31" spans="1:7" ht="14">
      <c r="A31" s="2344"/>
      <c r="B31" s="79"/>
      <c r="C31" s="79"/>
      <c r="D31" s="79"/>
      <c r="E31" s="79"/>
      <c r="F31" s="79"/>
      <c r="G31" s="79"/>
    </row>
    <row r="32" spans="1:7" ht="14">
      <c r="A32" s="2344"/>
      <c r="B32" s="79"/>
      <c r="C32" s="79"/>
      <c r="D32" s="79"/>
      <c r="E32" s="79"/>
      <c r="F32" s="79"/>
      <c r="G32" s="79"/>
    </row>
    <row r="33" spans="1:7" ht="14">
      <c r="A33" s="2344"/>
      <c r="B33" s="79"/>
      <c r="C33" s="79"/>
      <c r="D33" s="79"/>
      <c r="E33" s="79"/>
      <c r="F33" s="79"/>
      <c r="G33" s="79"/>
    </row>
    <row r="34" spans="1:7" ht="14">
      <c r="A34" s="2344"/>
      <c r="B34" s="79"/>
      <c r="C34" s="79"/>
      <c r="D34" s="79"/>
      <c r="E34" s="79"/>
      <c r="F34" s="79"/>
      <c r="G34" s="79"/>
    </row>
    <row r="35" spans="1:7" ht="14.25" customHeight="1">
      <c r="A35" s="5316" t="s">
        <v>1926</v>
      </c>
      <c r="B35" s="5317"/>
      <c r="C35" s="2671"/>
      <c r="D35" s="79"/>
      <c r="E35" s="79"/>
      <c r="F35" s="4324"/>
      <c r="G35" s="79"/>
    </row>
    <row r="36" spans="1:7" ht="15.5">
      <c r="A36" s="5260" t="s">
        <v>1916</v>
      </c>
      <c r="B36" s="5312"/>
      <c r="C36" s="2672"/>
      <c r="D36" s="79"/>
      <c r="E36" s="79"/>
      <c r="F36" s="2644" t="s">
        <v>1511</v>
      </c>
      <c r="G36" s="79"/>
    </row>
    <row r="37" spans="1:7" ht="14">
      <c r="A37" s="5260" t="s">
        <v>65</v>
      </c>
      <c r="B37" s="5312"/>
      <c r="C37" s="4312"/>
      <c r="D37" s="79"/>
      <c r="E37" s="79"/>
      <c r="F37" s="79"/>
      <c r="G37" s="79"/>
    </row>
    <row r="38" spans="1:7" ht="14">
      <c r="A38" s="2344"/>
      <c r="B38" s="79"/>
      <c r="C38" s="79"/>
      <c r="D38" s="79"/>
      <c r="E38" s="79"/>
      <c r="F38" s="79"/>
      <c r="G38" s="79"/>
    </row>
    <row r="39" spans="1:7" ht="14">
      <c r="A39" s="2344"/>
      <c r="B39" s="79"/>
      <c r="C39" s="79"/>
      <c r="D39" s="79"/>
      <c r="E39" s="79"/>
      <c r="F39" s="79"/>
      <c r="G39" s="79"/>
    </row>
    <row r="40" spans="1:7">
      <c r="A40" s="79"/>
      <c r="B40" s="79"/>
      <c r="C40" s="79"/>
      <c r="D40" s="236"/>
      <c r="E40" s="236"/>
      <c r="F40" s="4322"/>
      <c r="G40" s="4321"/>
    </row>
    <row r="41" spans="1:7">
      <c r="A41" s="79"/>
      <c r="B41" s="79"/>
      <c r="C41" s="79"/>
      <c r="D41" s="79"/>
      <c r="E41" s="79"/>
      <c r="F41" s="79"/>
      <c r="G41" s="79"/>
    </row>
    <row r="42" spans="1:7">
      <c r="A42" s="79"/>
      <c r="B42" s="79"/>
      <c r="C42" s="79"/>
      <c r="D42" s="79"/>
      <c r="E42" s="79"/>
      <c r="F42" s="79"/>
      <c r="G42" s="79"/>
    </row>
    <row r="43" spans="1:7">
      <c r="A43" s="79"/>
      <c r="B43" s="79"/>
      <c r="C43" s="79"/>
      <c r="D43" s="79"/>
      <c r="E43" s="79"/>
      <c r="F43" s="79"/>
      <c r="G43" s="79"/>
    </row>
    <row r="44" spans="1:7" ht="14">
      <c r="A44" s="2344"/>
      <c r="B44" s="79"/>
      <c r="C44" s="79"/>
      <c r="D44" s="79"/>
      <c r="E44" s="79"/>
      <c r="F44" s="79"/>
      <c r="G44" s="79"/>
    </row>
    <row r="45" spans="1:7" ht="14">
      <c r="A45" s="2344"/>
      <c r="B45" s="79"/>
      <c r="C45" s="79"/>
      <c r="D45" s="79"/>
      <c r="E45" s="79"/>
      <c r="F45" s="79"/>
      <c r="G45" s="79"/>
    </row>
    <row r="46" spans="1:7" ht="14">
      <c r="A46" s="2344"/>
      <c r="B46" s="79"/>
      <c r="C46" s="79"/>
      <c r="D46" s="79"/>
      <c r="E46" s="79"/>
      <c r="F46" s="79"/>
      <c r="G46" s="79"/>
    </row>
    <row r="47" spans="1:7" ht="14">
      <c r="A47" s="2649" t="s">
        <v>1550</v>
      </c>
      <c r="B47" s="2664"/>
      <c r="C47" s="2673" t="s">
        <v>2136</v>
      </c>
      <c r="D47" s="94" t="s">
        <v>781</v>
      </c>
      <c r="E47" s="5321" t="str">
        <f>+A3</f>
        <v>Select Name of Insurer/ Financial Holding Company</v>
      </c>
      <c r="F47" s="5321"/>
      <c r="G47" s="5322"/>
    </row>
    <row r="48" spans="1:7" ht="14">
      <c r="A48" s="2649"/>
      <c r="B48" s="402"/>
      <c r="C48" s="402"/>
      <c r="D48" s="402"/>
      <c r="E48" s="402"/>
      <c r="F48" s="402"/>
      <c r="G48" s="402"/>
    </row>
    <row r="49" spans="1:7" ht="14">
      <c r="A49" s="2649" t="s">
        <v>60</v>
      </c>
      <c r="B49" s="5323" t="str">
        <f>+Cover!A15</f>
        <v>Please Enter the Address of the Financial Institution</v>
      </c>
      <c r="C49" s="5315"/>
      <c r="D49" s="397" t="s">
        <v>61</v>
      </c>
      <c r="E49" s="3502" t="str">
        <f>+Cover!A16</f>
        <v>Please Enter the City in which the Financial Institution resides</v>
      </c>
      <c r="F49" s="797" t="s">
        <v>1741</v>
      </c>
      <c r="G49" s="3920">
        <f>+Cover!F16</f>
        <v>0</v>
      </c>
    </row>
    <row r="50" spans="1:7" ht="14">
      <c r="A50" s="2649"/>
      <c r="B50" s="1488"/>
      <c r="C50" s="2669"/>
      <c r="D50" s="397"/>
      <c r="E50" s="397"/>
      <c r="F50" s="397"/>
      <c r="G50" s="2670"/>
    </row>
    <row r="51" spans="1:7" ht="14">
      <c r="A51" s="2649"/>
      <c r="B51" s="1488"/>
      <c r="C51" s="2669"/>
      <c r="D51" s="397"/>
      <c r="E51" s="397"/>
      <c r="F51" s="397"/>
      <c r="G51" s="2670"/>
    </row>
    <row r="52" spans="1:7" ht="14">
      <c r="A52" s="2649"/>
      <c r="B52" s="1488"/>
      <c r="C52" s="79"/>
      <c r="D52" s="79"/>
      <c r="E52" s="79"/>
      <c r="F52" s="79"/>
      <c r="G52" s="397"/>
    </row>
    <row r="53" spans="1:7" ht="14">
      <c r="A53" s="2342" t="s">
        <v>1555</v>
      </c>
      <c r="B53" s="991"/>
      <c r="C53" s="991"/>
      <c r="D53" s="79"/>
      <c r="E53" s="79"/>
      <c r="F53" s="79"/>
      <c r="G53" s="4323"/>
    </row>
    <row r="54" spans="1:7" ht="14">
      <c r="A54" s="2342" t="s">
        <v>1556</v>
      </c>
      <c r="B54" s="79"/>
      <c r="C54" s="991"/>
      <c r="D54" s="991"/>
      <c r="E54" s="991"/>
      <c r="F54" s="991"/>
      <c r="G54" s="991"/>
    </row>
    <row r="55" spans="1:7" ht="14">
      <c r="A55" s="991"/>
      <c r="B55" s="991"/>
      <c r="C55" s="991"/>
      <c r="D55" s="991"/>
      <c r="E55" s="991"/>
      <c r="F55" s="991"/>
      <c r="G55" s="991"/>
    </row>
    <row r="56" spans="1:7" ht="14">
      <c r="A56" s="2342"/>
      <c r="B56" s="94"/>
      <c r="C56" s="94"/>
      <c r="D56" s="94"/>
      <c r="E56" s="94"/>
      <c r="F56" s="94"/>
      <c r="G56" s="94"/>
    </row>
    <row r="57" spans="1:7" ht="14">
      <c r="A57" s="2344"/>
      <c r="B57" s="79"/>
      <c r="C57" s="79"/>
      <c r="D57" s="79"/>
      <c r="E57" s="79"/>
      <c r="F57" s="79"/>
      <c r="G57" s="79"/>
    </row>
    <row r="58" spans="1:7" ht="14">
      <c r="A58" s="2649"/>
      <c r="B58" s="1488"/>
      <c r="C58" s="79"/>
      <c r="D58" s="79"/>
      <c r="E58" s="79"/>
      <c r="F58" s="79"/>
      <c r="G58" s="397"/>
    </row>
    <row r="59" spans="1:7" ht="14">
      <c r="A59" s="2649"/>
      <c r="B59" s="1488"/>
      <c r="C59" s="79"/>
      <c r="D59" s="79"/>
      <c r="E59" s="79"/>
      <c r="F59" s="79"/>
      <c r="G59" s="397"/>
    </row>
    <row r="60" spans="1:7" ht="14">
      <c r="A60" s="2649"/>
      <c r="B60" s="1488"/>
      <c r="C60" s="79"/>
      <c r="D60" s="79"/>
      <c r="E60" s="79"/>
      <c r="F60" s="79"/>
      <c r="G60" s="397"/>
    </row>
    <row r="61" spans="1:7" ht="14">
      <c r="A61" s="2649"/>
      <c r="B61" s="1488"/>
      <c r="C61" s="79"/>
      <c r="D61" s="79"/>
      <c r="E61" s="79"/>
      <c r="F61" s="79"/>
      <c r="G61" s="397"/>
    </row>
    <row r="62" spans="1:7" ht="14">
      <c r="A62" s="2649"/>
      <c r="B62" s="1488"/>
      <c r="C62" s="79"/>
      <c r="D62" s="79"/>
      <c r="E62" s="79"/>
      <c r="F62" s="79"/>
      <c r="G62" s="397"/>
    </row>
    <row r="63" spans="1:7" ht="14">
      <c r="A63" s="2649"/>
      <c r="B63" s="1488"/>
      <c r="C63" s="79"/>
      <c r="D63" s="79"/>
      <c r="E63" s="79"/>
      <c r="F63" s="79"/>
      <c r="G63" s="397"/>
    </row>
    <row r="64" spans="1:7" ht="14">
      <c r="A64" s="2649"/>
      <c r="B64" s="1488"/>
      <c r="C64" s="79"/>
      <c r="D64" s="79"/>
      <c r="E64" s="79"/>
      <c r="F64" s="79"/>
      <c r="G64" s="397"/>
    </row>
    <row r="65" spans="1:7" ht="14">
      <c r="A65" s="2344"/>
      <c r="B65" s="79"/>
      <c r="C65" s="79"/>
      <c r="D65" s="79"/>
      <c r="E65" s="79"/>
      <c r="F65" s="79"/>
      <c r="G65" s="79"/>
    </row>
    <row r="66" spans="1:7" ht="14.25" customHeight="1">
      <c r="A66" s="5316" t="s">
        <v>1926</v>
      </c>
      <c r="B66" s="5317"/>
      <c r="C66" s="79"/>
      <c r="D66" s="79"/>
      <c r="E66" s="79"/>
      <c r="F66" s="4324"/>
      <c r="G66" s="79"/>
    </row>
    <row r="67" spans="1:7" ht="14">
      <c r="A67" s="5260" t="s">
        <v>1916</v>
      </c>
      <c r="B67" s="5312"/>
      <c r="C67" s="79"/>
      <c r="D67" s="79"/>
      <c r="E67" s="79"/>
      <c r="F67" s="2644" t="s">
        <v>1511</v>
      </c>
      <c r="G67" s="79"/>
    </row>
    <row r="68" spans="1:7" ht="15.5">
      <c r="A68" s="5313" t="s">
        <v>69</v>
      </c>
      <c r="B68" s="5314"/>
      <c r="C68" s="4310"/>
      <c r="D68" s="79"/>
      <c r="E68" s="79"/>
      <c r="F68" s="79"/>
      <c r="G68" s="79"/>
    </row>
    <row r="69" spans="1:7" ht="14">
      <c r="A69" s="2645"/>
      <c r="B69" s="2646"/>
      <c r="C69" s="79"/>
      <c r="D69" s="79"/>
      <c r="E69" s="79"/>
      <c r="F69" s="79"/>
      <c r="G69" s="79"/>
    </row>
    <row r="70" spans="1:7" ht="14">
      <c r="A70" s="2645"/>
      <c r="B70" s="2646"/>
      <c r="C70" s="79"/>
      <c r="D70" s="79"/>
      <c r="E70" s="79"/>
      <c r="F70" s="79"/>
      <c r="G70" s="79"/>
    </row>
    <row r="71" spans="1:7" ht="14">
      <c r="A71" s="2645"/>
      <c r="B71" s="2646"/>
      <c r="C71" s="79"/>
      <c r="D71" s="79"/>
      <c r="E71" s="79"/>
      <c r="F71" s="79"/>
      <c r="G71" s="79"/>
    </row>
    <row r="72" spans="1:7">
      <c r="A72" s="79"/>
      <c r="B72" s="79"/>
      <c r="C72" s="79"/>
      <c r="D72" s="79"/>
      <c r="E72" s="79"/>
      <c r="F72" s="79"/>
      <c r="G72" s="79"/>
    </row>
    <row r="73" spans="1:7">
      <c r="A73" s="79"/>
      <c r="B73" s="79"/>
      <c r="C73" s="79"/>
      <c r="D73" s="79"/>
      <c r="E73" s="79"/>
      <c r="F73" s="79"/>
      <c r="G73" s="79"/>
    </row>
    <row r="74" spans="1:7">
      <c r="A74" s="79"/>
      <c r="B74" s="79"/>
      <c r="C74" s="79"/>
      <c r="D74" s="79"/>
      <c r="E74" s="79"/>
      <c r="F74" s="79"/>
      <c r="G74" s="79"/>
    </row>
    <row r="75" spans="1:7">
      <c r="A75" s="79"/>
      <c r="B75" s="79"/>
      <c r="C75" s="79"/>
      <c r="D75" s="79"/>
      <c r="E75" s="79"/>
      <c r="F75" s="79"/>
      <c r="G75" s="79"/>
    </row>
    <row r="76" spans="1:7" ht="14">
      <c r="A76" s="176"/>
      <c r="B76" s="79"/>
      <c r="C76" s="79"/>
      <c r="D76" s="79"/>
      <c r="E76" s="79"/>
      <c r="F76" s="79"/>
      <c r="G76" s="79"/>
    </row>
    <row r="77" spans="1:7" ht="14">
      <c r="A77" s="176"/>
      <c r="B77" s="79"/>
      <c r="C77" s="79"/>
      <c r="D77" s="79"/>
      <c r="E77" s="79"/>
      <c r="F77" s="79"/>
      <c r="G77" s="79"/>
    </row>
    <row r="78" spans="1:7">
      <c r="A78" s="79"/>
      <c r="B78" s="79"/>
      <c r="C78" s="79"/>
      <c r="D78" s="79"/>
      <c r="E78" s="79"/>
      <c r="F78" s="79"/>
      <c r="G78" s="79"/>
    </row>
    <row r="79" spans="1:7">
      <c r="A79" s="79"/>
      <c r="B79" s="79"/>
      <c r="C79" s="79"/>
      <c r="D79" s="79"/>
      <c r="E79" s="79"/>
      <c r="F79" s="79"/>
      <c r="G79" s="79"/>
    </row>
    <row r="80" spans="1:7">
      <c r="A80" s="79"/>
      <c r="B80" s="79"/>
      <c r="C80" s="79"/>
      <c r="D80" s="79"/>
      <c r="E80" s="79"/>
      <c r="F80" s="79"/>
      <c r="G80" s="79"/>
    </row>
    <row r="81" spans="1:7">
      <c r="A81" s="79"/>
      <c r="B81" s="79"/>
      <c r="C81" s="79"/>
      <c r="D81" s="79"/>
      <c r="E81" s="79"/>
      <c r="F81" s="79"/>
      <c r="G81" s="79"/>
    </row>
    <row r="82" spans="1:7">
      <c r="A82" s="79"/>
      <c r="B82" s="79"/>
      <c r="C82" s="79"/>
      <c r="D82" s="79"/>
      <c r="E82" s="79"/>
      <c r="F82" s="79"/>
      <c r="G82" s="79"/>
    </row>
    <row r="83" spans="1:7">
      <c r="A83" s="79"/>
      <c r="B83" s="79"/>
      <c r="C83" s="79"/>
      <c r="D83" s="79"/>
      <c r="E83" s="79"/>
      <c r="F83" s="79"/>
      <c r="G83" s="79"/>
    </row>
    <row r="84" spans="1:7">
      <c r="A84" s="79"/>
      <c r="B84" s="79"/>
      <c r="C84" s="79"/>
      <c r="D84" s="79"/>
      <c r="E84" s="79"/>
      <c r="F84" s="79"/>
      <c r="G84" s="79"/>
    </row>
    <row r="85" spans="1:7">
      <c r="A85" s="79"/>
      <c r="B85" s="79"/>
      <c r="C85" s="79"/>
      <c r="D85" s="79"/>
      <c r="E85" s="79"/>
      <c r="F85" s="79"/>
      <c r="G85" s="79"/>
    </row>
    <row r="86" spans="1:7">
      <c r="A86" s="79"/>
      <c r="B86" s="79"/>
      <c r="C86" s="79"/>
      <c r="D86" s="79"/>
      <c r="E86" s="79"/>
      <c r="F86" s="79"/>
      <c r="G86" s="79"/>
    </row>
    <row r="87" spans="1:7">
      <c r="A87" s="79"/>
      <c r="B87" s="79"/>
      <c r="C87" s="79"/>
      <c r="D87" s="79"/>
      <c r="E87" s="79"/>
      <c r="F87" s="79"/>
      <c r="G87" s="79"/>
    </row>
    <row r="88" spans="1:7" ht="14">
      <c r="A88" s="79"/>
      <c r="B88" s="79"/>
      <c r="C88" s="79"/>
      <c r="D88" s="79"/>
      <c r="E88" s="79"/>
      <c r="F88" s="79"/>
      <c r="G88" s="108" t="str">
        <f>+ToC!E96</f>
        <v xml:space="preserve">GENERAL Annual Return </v>
      </c>
    </row>
    <row r="89" spans="1:7" ht="14">
      <c r="A89" s="79"/>
      <c r="B89" s="79"/>
      <c r="C89" s="79"/>
      <c r="D89" s="79"/>
      <c r="E89" s="79"/>
      <c r="F89" s="79"/>
      <c r="G89" s="115" t="s">
        <v>1853</v>
      </c>
    </row>
    <row r="90" spans="1:7" hidden="1">
      <c r="A90" s="79"/>
      <c r="B90" s="79"/>
      <c r="C90" s="79"/>
      <c r="D90" s="79"/>
      <c r="E90" s="79"/>
      <c r="F90" s="79"/>
      <c r="G90" s="79"/>
    </row>
  </sheetData>
  <sheetProtection password="C3AA" sheet="1" objects="1" scenarios="1"/>
  <mergeCells count="14">
    <mergeCell ref="A67:B67"/>
    <mergeCell ref="A68:B68"/>
    <mergeCell ref="A1:G1"/>
    <mergeCell ref="A11:G11"/>
    <mergeCell ref="B16:C16"/>
    <mergeCell ref="A35:B35"/>
    <mergeCell ref="E14:G14"/>
    <mergeCell ref="E22:G22"/>
    <mergeCell ref="E47:G47"/>
    <mergeCell ref="A36:B36"/>
    <mergeCell ref="B49:C49"/>
    <mergeCell ref="A37:B37"/>
    <mergeCell ref="A66:B66"/>
    <mergeCell ref="A10:H10"/>
  </mergeCells>
  <hyperlinks>
    <hyperlink ref="A1:G1" location="ToC!A1" display="ToC!A1"/>
  </hyperlinks>
  <pageMargins left="0.7" right="0.7" top="0.75" bottom="0.75" header="0.3" footer="0.3"/>
  <pageSetup paperSize="5" scale="55" orientation="portrait" r:id="rId1"/>
  <rowBreaks count="1" manualBreakCount="1">
    <brk id="38" max="16383"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0000"/>
    <pageSetUpPr fitToPage="1"/>
  </sheetPr>
  <dimension ref="A1:H53"/>
  <sheetViews>
    <sheetView topLeftCell="A35" zoomScaleNormal="100" workbookViewId="0">
      <selection activeCell="A18" sqref="A18:B19"/>
    </sheetView>
  </sheetViews>
  <sheetFormatPr defaultColWidth="0" defaultRowHeight="13" zeroHeight="1"/>
  <cols>
    <col min="1" max="1" width="26.796875" style="394" customWidth="1"/>
    <col min="2" max="7" width="20.796875" style="394" customWidth="1"/>
    <col min="8" max="8" width="6" style="394" hidden="1" customWidth="1"/>
    <col min="9" max="16384" width="9.296875" style="394" hidden="1"/>
  </cols>
  <sheetData>
    <row r="1" spans="1:8" ht="14">
      <c r="A1" s="5504" t="s">
        <v>738</v>
      </c>
      <c r="B1" s="5504"/>
      <c r="C1" s="5504"/>
      <c r="D1" s="5504"/>
      <c r="E1" s="5504"/>
      <c r="F1" s="5504"/>
      <c r="G1" s="5504"/>
      <c r="H1" s="567"/>
    </row>
    <row r="2" spans="1:8" ht="15.5">
      <c r="A2" s="509"/>
      <c r="B2" s="509"/>
      <c r="C2" s="509"/>
      <c r="D2" s="509"/>
      <c r="E2" s="509"/>
      <c r="F2" s="497" t="s">
        <v>874</v>
      </c>
      <c r="G2" s="509"/>
      <c r="H2" s="509"/>
    </row>
    <row r="3" spans="1:8" ht="14">
      <c r="A3" s="1728" t="str">
        <f>+Cover!A14</f>
        <v>Select Name of Insurer/ Financial Holding Company</v>
      </c>
      <c r="B3" s="1728"/>
      <c r="C3" s="1728"/>
      <c r="D3" s="397"/>
      <c r="E3" s="397"/>
      <c r="F3" s="397"/>
      <c r="G3" s="399"/>
      <c r="H3" s="393"/>
    </row>
    <row r="4" spans="1:8" ht="14">
      <c r="A4" s="498" t="str">
        <f>+ToC!A3</f>
        <v>Insurer/Financial Holding Company</v>
      </c>
      <c r="B4" s="397"/>
      <c r="C4" s="397"/>
      <c r="D4" s="397"/>
      <c r="E4" s="397"/>
      <c r="F4" s="397"/>
      <c r="G4" s="399"/>
      <c r="H4" s="393"/>
    </row>
    <row r="5" spans="1:8" ht="14">
      <c r="A5" s="498"/>
      <c r="B5" s="397"/>
      <c r="C5" s="397"/>
      <c r="D5" s="397"/>
      <c r="E5" s="397"/>
      <c r="F5" s="397"/>
      <c r="G5" s="399"/>
      <c r="H5" s="393"/>
    </row>
    <row r="6" spans="1:8" ht="14">
      <c r="A6" s="498" t="str">
        <f>+ToC!A5</f>
        <v>General Insurers Annual Return</v>
      </c>
      <c r="B6" s="397"/>
      <c r="C6" s="397"/>
      <c r="D6" s="397"/>
      <c r="E6" s="397"/>
      <c r="F6" s="397"/>
      <c r="G6" s="399"/>
      <c r="H6" s="393"/>
    </row>
    <row r="7" spans="1:8" ht="14">
      <c r="A7" s="498" t="str">
        <f>+ToC!A6</f>
        <v>For Year Ended:</v>
      </c>
      <c r="B7" s="397"/>
      <c r="C7" s="397"/>
      <c r="D7" s="397"/>
      <c r="E7" s="397"/>
      <c r="F7" s="1773">
        <f>+Cover!A22</f>
        <v>0</v>
      </c>
      <c r="G7" s="399"/>
      <c r="H7" s="393"/>
    </row>
    <row r="8" spans="1:8">
      <c r="A8" s="395"/>
      <c r="B8" s="395"/>
      <c r="C8" s="395"/>
      <c r="D8" s="395"/>
      <c r="E8" s="395"/>
      <c r="F8" s="395"/>
      <c r="G8" s="393"/>
      <c r="H8" s="393"/>
    </row>
    <row r="9" spans="1:8" ht="14">
      <c r="A9" s="1774" t="s">
        <v>730</v>
      </c>
      <c r="B9" s="1274"/>
      <c r="C9" s="1274"/>
      <c r="D9" s="1274"/>
      <c r="E9" s="1274"/>
      <c r="F9" s="1274"/>
      <c r="G9" s="557"/>
      <c r="H9" s="393"/>
    </row>
    <row r="10" spans="1:8" ht="14">
      <c r="A10" s="1709"/>
      <c r="B10" s="1709"/>
      <c r="C10" s="1709"/>
      <c r="D10" s="1709"/>
      <c r="E10" s="1709"/>
      <c r="F10" s="1709"/>
      <c r="G10" s="509"/>
      <c r="H10" s="509"/>
    </row>
    <row r="11" spans="1:8" ht="14">
      <c r="A11" s="504" t="s">
        <v>731</v>
      </c>
      <c r="B11" s="395"/>
      <c r="C11" s="1775" t="s">
        <v>739</v>
      </c>
      <c r="D11" s="1274"/>
      <c r="E11" s="1274"/>
      <c r="F11" s="1274"/>
      <c r="G11" s="557"/>
      <c r="H11" s="557"/>
    </row>
    <row r="12" spans="1:8" ht="14">
      <c r="A12" s="1775" t="s">
        <v>733</v>
      </c>
      <c r="B12" s="1274"/>
      <c r="C12" s="1274"/>
      <c r="D12" s="1274"/>
      <c r="E12" s="1274"/>
      <c r="F12" s="1274"/>
      <c r="G12" s="557"/>
      <c r="H12" s="557"/>
    </row>
    <row r="13" spans="1:8" ht="14">
      <c r="A13" s="300"/>
      <c r="B13" s="557"/>
      <c r="C13" s="557"/>
      <c r="D13" s="557"/>
      <c r="E13" s="557"/>
      <c r="F13" s="557"/>
      <c r="G13" s="557"/>
      <c r="H13" s="557"/>
    </row>
    <row r="14" spans="1:8" ht="14">
      <c r="A14" s="4193">
        <v>1</v>
      </c>
      <c r="B14" s="4194">
        <f t="shared" ref="B14:G14" si="0">+A14+1</f>
        <v>2</v>
      </c>
      <c r="C14" s="4194">
        <f t="shared" si="0"/>
        <v>3</v>
      </c>
      <c r="D14" s="4194">
        <f t="shared" si="0"/>
        <v>4</v>
      </c>
      <c r="E14" s="4194">
        <f t="shared" si="0"/>
        <v>5</v>
      </c>
      <c r="F14" s="4194">
        <f t="shared" si="0"/>
        <v>6</v>
      </c>
      <c r="G14" s="4194">
        <f t="shared" si="0"/>
        <v>7</v>
      </c>
      <c r="H14" s="557"/>
    </row>
    <row r="15" spans="1:8" ht="84">
      <c r="A15" s="4176" t="str">
        <f>"Figures grouped by Accident Year ending "&amp;TEXT($F$7,"dd-mmm")</f>
        <v>Figures grouped by Accident Year ending 00-Jan</v>
      </c>
      <c r="B15" s="4177" t="str">
        <f>+"No. of Claims first reported in "&amp;YEAR($F$7)</f>
        <v>No. of Claims first reported in 1900</v>
      </c>
      <c r="C15" s="4177" t="str">
        <f>+"Gross Claim Payments during "&amp;YEAR($F$7)</f>
        <v>Gross Claim Payments during 1900</v>
      </c>
      <c r="D15" s="4177" t="str">
        <f>+"Cumulative Gross Claim Payments from accident year to end of financial year "&amp;YEAR($F$7)</f>
        <v>Cumulative Gross Claim Payments from accident year to end of financial year 1900</v>
      </c>
      <c r="E15" s="4178" t="str">
        <f>+"No. of Claims Outstanding at end of financial year "&amp;YEAR($F$7)</f>
        <v>No. of Claims Outstanding at end of financial year 1900</v>
      </c>
      <c r="F15" s="4177" t="str">
        <f>"Gross Case Reserves on Claims Outstanding at end of financial year "&amp;YEAR($F$7)</f>
        <v>Gross Case Reserves on Claims Outstanding at end of financial year 1900</v>
      </c>
      <c r="G15" s="4177" t="str">
        <f>"Gross IBNR Reserve at end of financial year "&amp;YEAR($F$7)</f>
        <v>Gross IBNR Reserve at end of financial year 1900</v>
      </c>
      <c r="H15" s="557"/>
    </row>
    <row r="16" spans="1:8" ht="14">
      <c r="A16" s="4179"/>
      <c r="B16" s="1193" t="s">
        <v>734</v>
      </c>
      <c r="C16" s="1193" t="s">
        <v>349</v>
      </c>
      <c r="D16" s="1193" t="s">
        <v>349</v>
      </c>
      <c r="E16" s="1193" t="s">
        <v>734</v>
      </c>
      <c r="F16" s="1193" t="s">
        <v>349</v>
      </c>
      <c r="G16" s="1193" t="s">
        <v>349</v>
      </c>
      <c r="H16" s="557"/>
    </row>
    <row r="17" spans="1:8" ht="14">
      <c r="A17" s="4187">
        <f>YEAR($F$7)</f>
        <v>1900</v>
      </c>
      <c r="B17" s="4197"/>
      <c r="C17" s="4197"/>
      <c r="D17" s="4197"/>
      <c r="E17" s="4197"/>
      <c r="F17" s="4197"/>
      <c r="G17" s="4197"/>
      <c r="H17" s="557"/>
    </row>
    <row r="18" spans="1:8" ht="14">
      <c r="A18" s="4188">
        <f t="shared" ref="A18:A26" si="1">A17-1</f>
        <v>1899</v>
      </c>
      <c r="B18" s="4197"/>
      <c r="C18" s="4197"/>
      <c r="D18" s="4197"/>
      <c r="E18" s="4197"/>
      <c r="F18" s="4197"/>
      <c r="G18" s="4197"/>
      <c r="H18" s="557"/>
    </row>
    <row r="19" spans="1:8" ht="14">
      <c r="A19" s="4188">
        <f t="shared" si="1"/>
        <v>1898</v>
      </c>
      <c r="B19" s="4197"/>
      <c r="C19" s="4197"/>
      <c r="D19" s="4197"/>
      <c r="E19" s="4197"/>
      <c r="F19" s="4197"/>
      <c r="G19" s="4197"/>
      <c r="H19" s="557"/>
    </row>
    <row r="20" spans="1:8" ht="14">
      <c r="A20" s="4188">
        <f t="shared" si="1"/>
        <v>1897</v>
      </c>
      <c r="B20" s="4197"/>
      <c r="C20" s="4197"/>
      <c r="D20" s="4197"/>
      <c r="E20" s="4197"/>
      <c r="F20" s="4197"/>
      <c r="G20" s="4197"/>
      <c r="H20" s="557"/>
    </row>
    <row r="21" spans="1:8" ht="14">
      <c r="A21" s="4188">
        <f t="shared" si="1"/>
        <v>1896</v>
      </c>
      <c r="B21" s="4197"/>
      <c r="C21" s="4197"/>
      <c r="D21" s="4197"/>
      <c r="E21" s="4197"/>
      <c r="F21" s="4197"/>
      <c r="G21" s="4197"/>
      <c r="H21" s="557"/>
    </row>
    <row r="22" spans="1:8" ht="14">
      <c r="A22" s="4188">
        <f t="shared" si="1"/>
        <v>1895</v>
      </c>
      <c r="B22" s="4197"/>
      <c r="C22" s="4197"/>
      <c r="D22" s="4197"/>
      <c r="E22" s="4197"/>
      <c r="F22" s="4197"/>
      <c r="G22" s="4197"/>
      <c r="H22" s="557"/>
    </row>
    <row r="23" spans="1:8" ht="14">
      <c r="A23" s="4188">
        <f t="shared" si="1"/>
        <v>1894</v>
      </c>
      <c r="B23" s="4197"/>
      <c r="C23" s="4197"/>
      <c r="D23" s="4197"/>
      <c r="E23" s="4197"/>
      <c r="F23" s="4197"/>
      <c r="G23" s="4197"/>
      <c r="H23" s="557"/>
    </row>
    <row r="24" spans="1:8" ht="14">
      <c r="A24" s="4188">
        <f t="shared" si="1"/>
        <v>1893</v>
      </c>
      <c r="B24" s="4197"/>
      <c r="C24" s="4197"/>
      <c r="D24" s="4197"/>
      <c r="E24" s="4197"/>
      <c r="F24" s="4197"/>
      <c r="G24" s="4197"/>
      <c r="H24" s="557"/>
    </row>
    <row r="25" spans="1:8" ht="14">
      <c r="A25" s="4188">
        <f t="shared" si="1"/>
        <v>1892</v>
      </c>
      <c r="B25" s="4197"/>
      <c r="C25" s="4197"/>
      <c r="D25" s="4197"/>
      <c r="E25" s="4197"/>
      <c r="F25" s="4197"/>
      <c r="G25" s="4197"/>
      <c r="H25" s="557"/>
    </row>
    <row r="26" spans="1:8" ht="14">
      <c r="A26" s="4188">
        <f t="shared" si="1"/>
        <v>1891</v>
      </c>
      <c r="B26" s="4197"/>
      <c r="C26" s="4197"/>
      <c r="D26" s="4197"/>
      <c r="E26" s="4197"/>
      <c r="F26" s="4197"/>
      <c r="G26" s="4197"/>
      <c r="H26" s="557"/>
    </row>
    <row r="27" spans="1:8" ht="14">
      <c r="A27" s="4189" t="str">
        <f>TEXT((A26-1),"0")&amp;" &amp; prior"</f>
        <v>1890 &amp; prior</v>
      </c>
      <c r="B27" s="4197"/>
      <c r="C27" s="4197"/>
      <c r="D27" s="4197"/>
      <c r="E27" s="4197"/>
      <c r="F27" s="4197"/>
      <c r="G27" s="4197"/>
      <c r="H27" s="557"/>
    </row>
    <row r="28" spans="1:8" ht="14">
      <c r="A28" s="4190" t="s">
        <v>735</v>
      </c>
      <c r="B28" s="4197"/>
      <c r="C28" s="4197"/>
      <c r="D28" s="4197"/>
      <c r="E28" s="4197"/>
      <c r="F28" s="4197"/>
      <c r="G28" s="4197"/>
      <c r="H28" s="557"/>
    </row>
    <row r="29" spans="1:8" ht="14">
      <c r="A29" s="4192" t="s">
        <v>187</v>
      </c>
      <c r="B29" s="4201">
        <f>SUM(B17:B28)</f>
        <v>0</v>
      </c>
      <c r="C29" s="4201">
        <f>SUM(C17:C28)</f>
        <v>0</v>
      </c>
      <c r="D29" s="4202"/>
      <c r="E29" s="4201">
        <f>SUM(E17:E28)</f>
        <v>0</v>
      </c>
      <c r="F29" s="4201">
        <f>SUM(F17:F28)</f>
        <v>0</v>
      </c>
      <c r="G29" s="4201">
        <f>SUM(G17:G28)</f>
        <v>0</v>
      </c>
      <c r="H29" s="557"/>
    </row>
    <row r="30" spans="1:8" ht="14">
      <c r="A30" s="558"/>
      <c r="B30" s="513"/>
      <c r="C30" s="513"/>
      <c r="D30" s="513"/>
      <c r="E30" s="513"/>
      <c r="F30" s="513"/>
      <c r="G30" s="513"/>
      <c r="H30" s="557"/>
    </row>
    <row r="31" spans="1:8" ht="14">
      <c r="A31" s="558"/>
      <c r="B31" s="513"/>
      <c r="C31" s="513"/>
      <c r="D31" s="513"/>
      <c r="E31" s="513"/>
      <c r="F31" s="513"/>
      <c r="G31" s="513"/>
      <c r="H31" s="557"/>
    </row>
    <row r="32" spans="1:8" ht="14">
      <c r="A32" s="1775" t="s">
        <v>736</v>
      </c>
      <c r="B32" s="559"/>
      <c r="C32" s="559"/>
      <c r="D32" s="559"/>
      <c r="E32" s="559"/>
      <c r="F32" s="559"/>
      <c r="G32" s="559"/>
      <c r="H32" s="557"/>
    </row>
    <row r="33" spans="1:8" ht="14">
      <c r="A33" s="300"/>
      <c r="B33" s="559"/>
      <c r="C33" s="559"/>
      <c r="D33" s="559"/>
      <c r="E33" s="559"/>
      <c r="F33" s="559"/>
      <c r="G33" s="559"/>
      <c r="H33" s="557"/>
    </row>
    <row r="34" spans="1:8" ht="14">
      <c r="A34" s="507">
        <v>1</v>
      </c>
      <c r="B34" s="3992"/>
      <c r="C34" s="507">
        <v>3</v>
      </c>
      <c r="D34" s="507">
        <v>4</v>
      </c>
      <c r="E34" s="3992"/>
      <c r="F34" s="507">
        <v>6</v>
      </c>
      <c r="G34" s="507">
        <v>7</v>
      </c>
      <c r="H34" s="557"/>
    </row>
    <row r="35" spans="1:8" ht="70">
      <c r="A35" s="4180" t="str">
        <f>"Figures grouped by Accident Year ending "&amp;TEXT($F$7,"dd-mmm")</f>
        <v>Figures grouped by Accident Year ending 00-Jan</v>
      </c>
      <c r="B35" s="4181"/>
      <c r="C35" s="4177" t="str">
        <f>+"Net Claim Payments during "&amp;YEAR($F$7)</f>
        <v>Net Claim Payments during 1900</v>
      </c>
      <c r="D35" s="4176" t="str">
        <f>+"Cumulative Net Claim Payments from accident year to end of financial year "&amp;YEAR($F$7)</f>
        <v>Cumulative Net Claim Payments from accident year to end of financial year 1900</v>
      </c>
      <c r="E35" s="4182"/>
      <c r="F35" s="4177" t="str">
        <f>"Net Case Reserves on Claims Outstanding at end of financial year "&amp;YEAR($F$7)</f>
        <v>Net Case Reserves on Claims Outstanding at end of financial year 1900</v>
      </c>
      <c r="G35" s="4177" t="str">
        <f>"Net IBNR Reserve at end of financial year "&amp;YEAR($F$7)</f>
        <v>Net IBNR Reserve at end of financial year 1900</v>
      </c>
      <c r="H35" s="562"/>
    </row>
    <row r="36" spans="1:8" ht="14">
      <c r="A36" s="4183"/>
      <c r="B36" s="4184"/>
      <c r="C36" s="4185" t="s">
        <v>349</v>
      </c>
      <c r="D36" s="4185" t="s">
        <v>349</v>
      </c>
      <c r="E36" s="4186"/>
      <c r="F36" s="4185" t="s">
        <v>349</v>
      </c>
      <c r="G36" s="4185" t="s">
        <v>349</v>
      </c>
      <c r="H36" s="562"/>
    </row>
    <row r="37" spans="1:8" ht="14">
      <c r="A37" s="4187">
        <f>YEAR($F$7)</f>
        <v>1900</v>
      </c>
      <c r="B37" s="560"/>
      <c r="C37" s="4198"/>
      <c r="D37" s="4198"/>
      <c r="E37" s="561"/>
      <c r="F37" s="4198"/>
      <c r="G37" s="4198"/>
      <c r="H37" s="562"/>
    </row>
    <row r="38" spans="1:8" ht="14">
      <c r="A38" s="4188">
        <f t="shared" ref="A38:A46" si="2">A37-1</f>
        <v>1899</v>
      </c>
      <c r="B38" s="560"/>
      <c r="C38" s="4198"/>
      <c r="D38" s="4198"/>
      <c r="E38" s="561"/>
      <c r="F38" s="4198"/>
      <c r="G38" s="4198"/>
      <c r="H38" s="562"/>
    </row>
    <row r="39" spans="1:8" ht="14">
      <c r="A39" s="4188">
        <f t="shared" si="2"/>
        <v>1898</v>
      </c>
      <c r="B39" s="560"/>
      <c r="C39" s="4198"/>
      <c r="D39" s="4198"/>
      <c r="E39" s="561"/>
      <c r="F39" s="4198"/>
      <c r="G39" s="4198"/>
      <c r="H39" s="562"/>
    </row>
    <row r="40" spans="1:8" ht="14">
      <c r="A40" s="4188">
        <f t="shared" si="2"/>
        <v>1897</v>
      </c>
      <c r="B40" s="560"/>
      <c r="C40" s="4198"/>
      <c r="D40" s="4198"/>
      <c r="E40" s="561"/>
      <c r="F40" s="4198"/>
      <c r="G40" s="4198"/>
      <c r="H40" s="562"/>
    </row>
    <row r="41" spans="1:8" ht="14">
      <c r="A41" s="4188">
        <f t="shared" si="2"/>
        <v>1896</v>
      </c>
      <c r="B41" s="560"/>
      <c r="C41" s="4198"/>
      <c r="D41" s="4198"/>
      <c r="E41" s="561"/>
      <c r="F41" s="4198"/>
      <c r="G41" s="4198"/>
      <c r="H41" s="562"/>
    </row>
    <row r="42" spans="1:8" ht="14">
      <c r="A42" s="4188">
        <f t="shared" si="2"/>
        <v>1895</v>
      </c>
      <c r="B42" s="560"/>
      <c r="C42" s="4198"/>
      <c r="D42" s="4198"/>
      <c r="E42" s="561"/>
      <c r="F42" s="4198"/>
      <c r="G42" s="4198"/>
      <c r="H42" s="562"/>
    </row>
    <row r="43" spans="1:8" ht="14">
      <c r="A43" s="4188">
        <f t="shared" si="2"/>
        <v>1894</v>
      </c>
      <c r="B43" s="560"/>
      <c r="C43" s="4198"/>
      <c r="D43" s="4198"/>
      <c r="E43" s="561"/>
      <c r="F43" s="4198"/>
      <c r="G43" s="4198"/>
      <c r="H43" s="562"/>
    </row>
    <row r="44" spans="1:8" ht="14">
      <c r="A44" s="4188">
        <f t="shared" si="2"/>
        <v>1893</v>
      </c>
      <c r="B44" s="560"/>
      <c r="C44" s="4198"/>
      <c r="D44" s="4198"/>
      <c r="E44" s="561"/>
      <c r="F44" s="4198"/>
      <c r="G44" s="4198"/>
      <c r="H44" s="562"/>
    </row>
    <row r="45" spans="1:8" ht="14">
      <c r="A45" s="4188">
        <f t="shared" si="2"/>
        <v>1892</v>
      </c>
      <c r="B45" s="560"/>
      <c r="C45" s="4198"/>
      <c r="D45" s="4198"/>
      <c r="E45" s="561"/>
      <c r="F45" s="4198"/>
      <c r="G45" s="4198"/>
      <c r="H45" s="562"/>
    </row>
    <row r="46" spans="1:8" ht="14">
      <c r="A46" s="4188">
        <f t="shared" si="2"/>
        <v>1891</v>
      </c>
      <c r="B46" s="560"/>
      <c r="C46" s="4198"/>
      <c r="D46" s="4198"/>
      <c r="E46" s="561"/>
      <c r="F46" s="4198"/>
      <c r="G46" s="4198"/>
      <c r="H46" s="562"/>
    </row>
    <row r="47" spans="1:8" ht="14">
      <c r="A47" s="4189" t="str">
        <f>TEXT((A46-1),"0")&amp;" &amp; prior"</f>
        <v>1890 &amp; prior</v>
      </c>
      <c r="B47" s="560"/>
      <c r="C47" s="4198"/>
      <c r="D47" s="4198"/>
      <c r="E47" s="561"/>
      <c r="F47" s="4198"/>
      <c r="G47" s="4198"/>
      <c r="H47" s="562"/>
    </row>
    <row r="48" spans="1:8" ht="14">
      <c r="A48" s="4190" t="s">
        <v>735</v>
      </c>
      <c r="B48" s="560"/>
      <c r="C48" s="4198"/>
      <c r="D48" s="4198"/>
      <c r="E48" s="561"/>
      <c r="F48" s="4198"/>
      <c r="G48" s="4198"/>
      <c r="H48" s="562"/>
    </row>
    <row r="49" spans="1:8" ht="14">
      <c r="A49" s="4191" t="s">
        <v>187</v>
      </c>
      <c r="B49" s="565"/>
      <c r="C49" s="4200">
        <f>SUM(C37:C48)</f>
        <v>0</v>
      </c>
      <c r="D49" s="5742"/>
      <c r="E49" s="5743"/>
      <c r="F49" s="4195">
        <f>SUM(F37:F48)</f>
        <v>0</v>
      </c>
      <c r="G49" s="4195">
        <f>SUM(G37:G48)</f>
        <v>0</v>
      </c>
      <c r="H49" s="562"/>
    </row>
    <row r="50" spans="1:8" ht="14">
      <c r="A50" s="566"/>
      <c r="B50" s="566"/>
      <c r="C50" s="557"/>
      <c r="D50" s="557"/>
      <c r="E50" s="557"/>
      <c r="F50" s="557"/>
      <c r="G50" s="557"/>
      <c r="H50" s="562"/>
    </row>
    <row r="51" spans="1:8" ht="14">
      <c r="A51" s="393"/>
      <c r="B51" s="393"/>
      <c r="C51" s="393"/>
      <c r="D51" s="393"/>
      <c r="E51" s="393"/>
      <c r="F51" s="393"/>
      <c r="G51" s="108" t="str">
        <f>+ToC!E96</f>
        <v xml:space="preserve">GENERAL Annual Return </v>
      </c>
    </row>
    <row r="52" spans="1:8" ht="14">
      <c r="A52" s="393"/>
      <c r="B52" s="393"/>
      <c r="C52" s="393"/>
      <c r="D52" s="393"/>
      <c r="E52" s="393"/>
      <c r="F52" s="393"/>
      <c r="G52" s="407" t="s">
        <v>740</v>
      </c>
    </row>
    <row r="53" spans="1:8" hidden="1">
      <c r="A53" s="393"/>
      <c r="B53" s="393"/>
      <c r="C53" s="393"/>
      <c r="D53" s="393"/>
      <c r="E53" s="393"/>
      <c r="F53" s="393"/>
      <c r="G53" s="393"/>
    </row>
  </sheetData>
  <sheetProtection password="C3AA" sheet="1" objects="1" scenarios="1"/>
  <customSheetViews>
    <customSheetView guid="{54084986-DBD9-467D-BB87-84DFF604BE53}" topLeftCell="A25">
      <selection activeCell="G45" sqref="G45"/>
      <pageMargins left="0.5" right="0.39370078740157499" top="0.39370078740157499" bottom="0.39370078740157499" header="0.39370078740157499" footer="0.39370078740157499"/>
      <pageSetup paperSize="5" scale="70" orientation="portrait" r:id="rId1"/>
    </customSheetView>
  </customSheetViews>
  <mergeCells count="2">
    <mergeCell ref="D49:E49"/>
    <mergeCell ref="A1:G1"/>
  </mergeCells>
  <hyperlinks>
    <hyperlink ref="A1:G1" location="ToC!A1" display="50.21"/>
  </hyperlinks>
  <pageMargins left="0.28999999999999998" right="0.21" top="0.39370078740157483" bottom="0.39370078740157483" header="0.39370078740157483" footer="0.39370078740157483"/>
  <pageSetup paperSize="5" scale="75" orientation="portrait"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FF0000"/>
  </sheetPr>
  <dimension ref="A1:H52"/>
  <sheetViews>
    <sheetView topLeftCell="A18" workbookViewId="0">
      <selection activeCell="A18" sqref="A18:B19"/>
    </sheetView>
  </sheetViews>
  <sheetFormatPr defaultColWidth="0" defaultRowHeight="13" zeroHeight="1"/>
  <cols>
    <col min="1" max="1" width="26.796875" style="394" customWidth="1"/>
    <col min="2" max="5" width="20.796875" style="394" customWidth="1"/>
    <col min="6" max="7" width="20.796875" style="393" customWidth="1"/>
    <col min="8" max="8" width="6" style="393" hidden="1" customWidth="1"/>
    <col min="9" max="16384" width="9.296875" style="393" hidden="1"/>
  </cols>
  <sheetData>
    <row r="1" spans="1:8" s="394" customFormat="1" ht="14">
      <c r="A1" s="5504" t="s">
        <v>741</v>
      </c>
      <c r="B1" s="5504"/>
      <c r="C1" s="5504"/>
      <c r="D1" s="5504"/>
      <c r="E1" s="5504"/>
      <c r="F1" s="5504"/>
      <c r="G1" s="5504"/>
      <c r="H1" s="567"/>
    </row>
    <row r="2" spans="1:8" s="394" customFormat="1" ht="15.5">
      <c r="A2" s="393"/>
      <c r="B2" s="393"/>
      <c r="C2" s="393"/>
      <c r="D2" s="393"/>
      <c r="E2" s="393"/>
      <c r="F2" s="497" t="s">
        <v>874</v>
      </c>
      <c r="G2" s="570"/>
      <c r="H2" s="399"/>
    </row>
    <row r="3" spans="1:8" s="394" customFormat="1" ht="14">
      <c r="A3" s="1728" t="str">
        <f>+Cover!A14</f>
        <v>Select Name of Insurer/ Financial Holding Company</v>
      </c>
      <c r="B3" s="1728"/>
      <c r="C3" s="1728"/>
      <c r="D3" s="397"/>
      <c r="E3" s="397"/>
      <c r="F3" s="397"/>
      <c r="G3" s="393"/>
      <c r="H3" s="393"/>
    </row>
    <row r="4" spans="1:8" s="394" customFormat="1" ht="14">
      <c r="A4" s="498" t="str">
        <f>+ToC!A3</f>
        <v>Insurer/Financial Holding Company</v>
      </c>
      <c r="B4" s="397"/>
      <c r="C4" s="397"/>
      <c r="D4" s="397"/>
      <c r="E4" s="397"/>
      <c r="F4" s="397"/>
      <c r="G4" s="393"/>
      <c r="H4" s="393"/>
    </row>
    <row r="5" spans="1:8" s="394" customFormat="1" ht="14">
      <c r="A5" s="498"/>
      <c r="B5" s="397"/>
      <c r="C5" s="397"/>
      <c r="D5" s="397"/>
      <c r="E5" s="397"/>
      <c r="F5" s="397"/>
      <c r="G5" s="393"/>
      <c r="H5" s="393"/>
    </row>
    <row r="6" spans="1:8" s="394" customFormat="1" ht="14">
      <c r="A6" s="498" t="str">
        <f>+ToC!A5</f>
        <v>General Insurers Annual Return</v>
      </c>
      <c r="B6" s="397"/>
      <c r="C6" s="397"/>
      <c r="D6" s="397"/>
      <c r="E6" s="397"/>
      <c r="F6" s="397"/>
      <c r="G6" s="393"/>
      <c r="H6" s="393"/>
    </row>
    <row r="7" spans="1:8" s="394" customFormat="1" ht="14">
      <c r="A7" s="504" t="str">
        <f>+ToC!A6</f>
        <v>For Year Ended:</v>
      </c>
      <c r="B7" s="395"/>
      <c r="C7" s="395"/>
      <c r="D7" s="395"/>
      <c r="E7" s="395"/>
      <c r="F7" s="1773">
        <f>+Cover!A22</f>
        <v>0</v>
      </c>
      <c r="G7" s="393"/>
      <c r="H7" s="393"/>
    </row>
    <row r="8" spans="1:8" s="394" customFormat="1" ht="14">
      <c r="A8" s="504"/>
      <c r="B8" s="1776"/>
      <c r="C8" s="1775"/>
      <c r="D8" s="1274"/>
      <c r="E8" s="1274"/>
      <c r="F8" s="1274"/>
      <c r="G8" s="557"/>
      <c r="H8" s="393"/>
    </row>
    <row r="9" spans="1:8" s="394" customFormat="1" ht="14">
      <c r="A9" s="1774" t="s">
        <v>742</v>
      </c>
      <c r="B9" s="397"/>
      <c r="C9" s="397"/>
      <c r="D9" s="1709"/>
      <c r="E9" s="1707"/>
      <c r="F9" s="1714"/>
      <c r="G9" s="557"/>
      <c r="H9" s="393"/>
    </row>
    <row r="10" spans="1:8" s="394" customFormat="1" ht="14">
      <c r="A10" s="504"/>
      <c r="B10" s="1775"/>
      <c r="C10" s="1274"/>
      <c r="D10" s="1274"/>
      <c r="E10" s="1274"/>
      <c r="F10" s="1274"/>
      <c r="G10" s="557"/>
      <c r="H10" s="393"/>
    </row>
    <row r="11" spans="1:8" s="394" customFormat="1" ht="14">
      <c r="A11" s="504" t="s">
        <v>731</v>
      </c>
      <c r="B11" s="395"/>
      <c r="C11" s="1775" t="s">
        <v>743</v>
      </c>
      <c r="D11" s="1274"/>
      <c r="E11" s="1274"/>
      <c r="F11" s="1274"/>
      <c r="G11" s="557"/>
      <c r="H11" s="557"/>
    </row>
    <row r="12" spans="1:8" s="394" customFormat="1" ht="14">
      <c r="A12" s="1775" t="s">
        <v>733</v>
      </c>
      <c r="B12" s="1274"/>
      <c r="C12" s="1274"/>
      <c r="D12" s="1274"/>
      <c r="E12" s="1274"/>
      <c r="F12" s="1274"/>
      <c r="G12" s="557"/>
      <c r="H12" s="557"/>
    </row>
    <row r="13" spans="1:8" s="394" customFormat="1" ht="14">
      <c r="A13" s="300"/>
      <c r="B13" s="557"/>
      <c r="C13" s="557"/>
      <c r="D13" s="557"/>
      <c r="E13" s="557"/>
      <c r="F13" s="557"/>
      <c r="G13" s="557"/>
      <c r="H13" s="557"/>
    </row>
    <row r="14" spans="1:8" s="394" customFormat="1" ht="14">
      <c r="A14" s="4193">
        <v>1</v>
      </c>
      <c r="B14" s="4194">
        <f t="shared" ref="B14:G14" si="0">+A14+1</f>
        <v>2</v>
      </c>
      <c r="C14" s="4194">
        <f t="shared" si="0"/>
        <v>3</v>
      </c>
      <c r="D14" s="4194">
        <f t="shared" si="0"/>
        <v>4</v>
      </c>
      <c r="E14" s="4194">
        <f t="shared" si="0"/>
        <v>5</v>
      </c>
      <c r="F14" s="4194">
        <f t="shared" si="0"/>
        <v>6</v>
      </c>
      <c r="G14" s="4194">
        <f t="shared" si="0"/>
        <v>7</v>
      </c>
      <c r="H14" s="557"/>
    </row>
    <row r="15" spans="1:8" s="394" customFormat="1" ht="84">
      <c r="A15" s="4176" t="str">
        <f>"Figures grouped by Accident Year ending "&amp;TEXT($F$7,"dd-mmm")</f>
        <v>Figures grouped by Accident Year ending 00-Jan</v>
      </c>
      <c r="B15" s="4177" t="str">
        <f>+"No. of Claims first reported in "&amp;YEAR($F$7)</f>
        <v>No. of Claims first reported in 1900</v>
      </c>
      <c r="C15" s="4177" t="str">
        <f>+"Gross Claim Payments during "&amp;YEAR($F$7)</f>
        <v>Gross Claim Payments during 1900</v>
      </c>
      <c r="D15" s="4177" t="str">
        <f>+"Cumulative Gross Claim Payments from accident year to end of financial year "&amp;YEAR($F$7)</f>
        <v>Cumulative Gross Claim Payments from accident year to end of financial year 1900</v>
      </c>
      <c r="E15" s="4178" t="str">
        <f>+"No. of Claims Outstanding at end of financial year "&amp;YEAR($F$7)</f>
        <v>No. of Claims Outstanding at end of financial year 1900</v>
      </c>
      <c r="F15" s="4177" t="str">
        <f>"Gross Case Reserves on Claims Outstanding at end of financial year "&amp;YEAR($F$7)</f>
        <v>Gross Case Reserves on Claims Outstanding at end of financial year 1900</v>
      </c>
      <c r="G15" s="4177" t="str">
        <f>"Gross IBNR Reserve at end of financial year "&amp;YEAR($F$7)</f>
        <v>Gross IBNR Reserve at end of financial year 1900</v>
      </c>
      <c r="H15" s="557"/>
    </row>
    <row r="16" spans="1:8" s="394" customFormat="1" ht="14">
      <c r="A16" s="4179"/>
      <c r="B16" s="1193" t="s">
        <v>734</v>
      </c>
      <c r="C16" s="1193" t="s">
        <v>349</v>
      </c>
      <c r="D16" s="1193" t="s">
        <v>349</v>
      </c>
      <c r="E16" s="1193" t="s">
        <v>734</v>
      </c>
      <c r="F16" s="1193" t="s">
        <v>349</v>
      </c>
      <c r="G16" s="1193" t="s">
        <v>349</v>
      </c>
      <c r="H16" s="562"/>
    </row>
    <row r="17" spans="1:8" s="394" customFormat="1" ht="14">
      <c r="A17" s="4203">
        <f>YEAR($F$7)</f>
        <v>1900</v>
      </c>
      <c r="B17" s="4197"/>
      <c r="C17" s="4197"/>
      <c r="D17" s="4197"/>
      <c r="E17" s="4197"/>
      <c r="F17" s="4197"/>
      <c r="G17" s="4197"/>
      <c r="H17" s="562"/>
    </row>
    <row r="18" spans="1:8" s="394" customFormat="1" ht="14">
      <c r="A18" s="4204">
        <f>+A17-1</f>
        <v>1899</v>
      </c>
      <c r="B18" s="4197"/>
      <c r="C18" s="4197"/>
      <c r="D18" s="4197"/>
      <c r="E18" s="4197"/>
      <c r="F18" s="4197"/>
      <c r="G18" s="4197"/>
      <c r="H18" s="562"/>
    </row>
    <row r="19" spans="1:8" s="394" customFormat="1" ht="14">
      <c r="A19" s="4204">
        <f t="shared" ref="A19:A26" si="1">+A18-1</f>
        <v>1898</v>
      </c>
      <c r="B19" s="4197"/>
      <c r="C19" s="4197"/>
      <c r="D19" s="4197"/>
      <c r="E19" s="4197"/>
      <c r="F19" s="4197"/>
      <c r="G19" s="4197"/>
      <c r="H19" s="562"/>
    </row>
    <row r="20" spans="1:8" s="394" customFormat="1" ht="14">
      <c r="A20" s="4204">
        <f t="shared" si="1"/>
        <v>1897</v>
      </c>
      <c r="B20" s="4197"/>
      <c r="C20" s="4197"/>
      <c r="D20" s="4197"/>
      <c r="E20" s="4197"/>
      <c r="F20" s="4197"/>
      <c r="G20" s="4197"/>
      <c r="H20" s="562"/>
    </row>
    <row r="21" spans="1:8" s="394" customFormat="1" ht="14">
      <c r="A21" s="4204">
        <f t="shared" si="1"/>
        <v>1896</v>
      </c>
      <c r="B21" s="4197"/>
      <c r="C21" s="4197"/>
      <c r="D21" s="4197"/>
      <c r="E21" s="4197"/>
      <c r="F21" s="4197"/>
      <c r="G21" s="4197"/>
      <c r="H21" s="562"/>
    </row>
    <row r="22" spans="1:8" s="394" customFormat="1" ht="14">
      <c r="A22" s="4204">
        <f t="shared" si="1"/>
        <v>1895</v>
      </c>
      <c r="B22" s="4197"/>
      <c r="C22" s="4197"/>
      <c r="D22" s="4197"/>
      <c r="E22" s="4197"/>
      <c r="F22" s="4197"/>
      <c r="G22" s="4197"/>
      <c r="H22" s="562"/>
    </row>
    <row r="23" spans="1:8" s="394" customFormat="1" ht="14">
      <c r="A23" s="4204">
        <f t="shared" si="1"/>
        <v>1894</v>
      </c>
      <c r="B23" s="4197"/>
      <c r="C23" s="4197"/>
      <c r="D23" s="4197"/>
      <c r="E23" s="4197"/>
      <c r="F23" s="4197"/>
      <c r="G23" s="4197"/>
      <c r="H23" s="562"/>
    </row>
    <row r="24" spans="1:8" s="394" customFormat="1" ht="14">
      <c r="A24" s="4204">
        <f t="shared" si="1"/>
        <v>1893</v>
      </c>
      <c r="B24" s="4197"/>
      <c r="C24" s="4197"/>
      <c r="D24" s="4197"/>
      <c r="E24" s="4197"/>
      <c r="F24" s="4197"/>
      <c r="G24" s="4197"/>
      <c r="H24" s="562"/>
    </row>
    <row r="25" spans="1:8" s="394" customFormat="1" ht="14">
      <c r="A25" s="4204">
        <f t="shared" si="1"/>
        <v>1892</v>
      </c>
      <c r="B25" s="4197"/>
      <c r="C25" s="4197"/>
      <c r="D25" s="4197"/>
      <c r="E25" s="4197"/>
      <c r="F25" s="4197"/>
      <c r="G25" s="4197"/>
      <c r="H25" s="562"/>
    </row>
    <row r="26" spans="1:8" s="394" customFormat="1" ht="14">
      <c r="A26" s="4204">
        <f t="shared" si="1"/>
        <v>1891</v>
      </c>
      <c r="B26" s="4197"/>
      <c r="C26" s="4197"/>
      <c r="D26" s="4197"/>
      <c r="E26" s="4197"/>
      <c r="F26" s="4197"/>
      <c r="G26" s="4197"/>
      <c r="H26" s="562"/>
    </row>
    <row r="27" spans="1:8" s="394" customFormat="1" ht="14">
      <c r="A27" s="4205" t="str">
        <f>TEXT((A26-1),"0")&amp;" &amp; prior"</f>
        <v>1890 &amp; prior</v>
      </c>
      <c r="B27" s="4197"/>
      <c r="C27" s="4197"/>
      <c r="D27" s="4197"/>
      <c r="E27" s="4197"/>
      <c r="F27" s="4197"/>
      <c r="G27" s="4197"/>
      <c r="H27" s="562"/>
    </row>
    <row r="28" spans="1:8" s="394" customFormat="1" ht="14">
      <c r="A28" s="4203" t="s">
        <v>735</v>
      </c>
      <c r="B28" s="4197"/>
      <c r="C28" s="4197"/>
      <c r="D28" s="4197"/>
      <c r="E28" s="4197"/>
      <c r="F28" s="4197"/>
      <c r="G28" s="4197"/>
      <c r="H28" s="562"/>
    </row>
    <row r="29" spans="1:8" s="394" customFormat="1" ht="14">
      <c r="A29" s="4192" t="s">
        <v>187</v>
      </c>
      <c r="B29" s="4195">
        <f>SUM(B17:B28)</f>
        <v>0</v>
      </c>
      <c r="C29" s="4195">
        <f>SUM(C17:C28)</f>
        <v>0</v>
      </c>
      <c r="D29" s="4196"/>
      <c r="E29" s="4195">
        <f>SUM(E17:E28)</f>
        <v>0</v>
      </c>
      <c r="F29" s="4195">
        <f>SUM(F17:F28)</f>
        <v>0</v>
      </c>
      <c r="G29" s="4195">
        <f>SUM(G17:G28)</f>
        <v>0</v>
      </c>
      <c r="H29" s="562"/>
    </row>
    <row r="30" spans="1:8" s="394" customFormat="1" ht="14">
      <c r="A30" s="558"/>
      <c r="B30" s="513"/>
      <c r="C30" s="513"/>
      <c r="D30" s="513"/>
      <c r="E30" s="513"/>
      <c r="F30" s="513"/>
      <c r="G30" s="513"/>
      <c r="H30" s="563"/>
    </row>
    <row r="31" spans="1:8" s="394" customFormat="1" ht="14">
      <c r="A31" s="558"/>
      <c r="B31" s="513"/>
      <c r="C31" s="513"/>
      <c r="D31" s="513"/>
      <c r="E31" s="513"/>
      <c r="F31" s="513"/>
      <c r="G31" s="513"/>
      <c r="H31" s="563"/>
    </row>
    <row r="32" spans="1:8" s="394" customFormat="1" ht="14">
      <c r="A32" s="1775" t="s">
        <v>736</v>
      </c>
      <c r="B32" s="559"/>
      <c r="C32" s="559"/>
      <c r="D32" s="559"/>
      <c r="E32" s="559"/>
      <c r="F32" s="559"/>
      <c r="G32" s="559"/>
      <c r="H32" s="564"/>
    </row>
    <row r="33" spans="1:8" s="394" customFormat="1" ht="14">
      <c r="A33" s="300"/>
      <c r="B33" s="559"/>
      <c r="C33" s="559"/>
      <c r="D33" s="559"/>
      <c r="E33" s="559"/>
      <c r="F33" s="559"/>
      <c r="G33" s="559"/>
      <c r="H33" s="564"/>
    </row>
    <row r="34" spans="1:8" s="394" customFormat="1" ht="14">
      <c r="A34" s="507">
        <v>1</v>
      </c>
      <c r="B34" s="3992"/>
      <c r="C34" s="507">
        <v>3</v>
      </c>
      <c r="D34" s="507">
        <v>4</v>
      </c>
      <c r="E34" s="3992"/>
      <c r="F34" s="507">
        <v>6</v>
      </c>
      <c r="G34" s="507">
        <v>7</v>
      </c>
      <c r="H34" s="562"/>
    </row>
    <row r="35" spans="1:8" s="394" customFormat="1" ht="90.75" customHeight="1">
      <c r="A35" s="4176" t="str">
        <f>"Figures grouped by Accident Year ending "&amp;TEXT($F$7,"dd-mmm")</f>
        <v>Figures grouped by Accident Year ending 00-Jan</v>
      </c>
      <c r="B35" s="4181"/>
      <c r="C35" s="4177" t="str">
        <f>+"Net Claim Payments during "&amp;YEAR($F$7)</f>
        <v>Net Claim Payments during 1900</v>
      </c>
      <c r="D35" s="4176" t="str">
        <f>+"Cumulative Net Claim Payments from accident year to end of financial year "&amp;YEAR($F$7)</f>
        <v>Cumulative Net Claim Payments from accident year to end of financial year 1900</v>
      </c>
      <c r="E35" s="4182"/>
      <c r="F35" s="4177" t="str">
        <f>"Net Case Reserves on Claims Outstanding at end of financial year "&amp;YEAR($F$7)</f>
        <v>Net Case Reserves on Claims Outstanding at end of financial year 1900</v>
      </c>
      <c r="G35" s="4177" t="str">
        <f>"Net IBNR Reserve at end of financial year "&amp;YEAR($F$7)</f>
        <v>Net IBNR Reserve at end of financial year 1900</v>
      </c>
      <c r="H35" s="562"/>
    </row>
    <row r="36" spans="1:8" s="394" customFormat="1" ht="14">
      <c r="A36" s="4183"/>
      <c r="B36" s="4184"/>
      <c r="C36" s="4185" t="s">
        <v>349</v>
      </c>
      <c r="D36" s="4185" t="s">
        <v>349</v>
      </c>
      <c r="E36" s="4186"/>
      <c r="F36" s="4185" t="s">
        <v>349</v>
      </c>
      <c r="G36" s="4185" t="s">
        <v>349</v>
      </c>
      <c r="H36" s="562"/>
    </row>
    <row r="37" spans="1:8" s="394" customFormat="1" ht="14">
      <c r="A37" s="4206">
        <f>YEAR($F$7)</f>
        <v>1900</v>
      </c>
      <c r="B37" s="4207"/>
      <c r="C37" s="4197"/>
      <c r="D37" s="4197"/>
      <c r="E37" s="4208"/>
      <c r="F37" s="4197"/>
      <c r="G37" s="4197"/>
      <c r="H37" s="562"/>
    </row>
    <row r="38" spans="1:8" s="394" customFormat="1" ht="14">
      <c r="A38" s="4209">
        <f>+A37-1</f>
        <v>1899</v>
      </c>
      <c r="B38" s="4207"/>
      <c r="C38" s="4197"/>
      <c r="D38" s="4197"/>
      <c r="E38" s="4208"/>
      <c r="F38" s="4197"/>
      <c r="G38" s="4197"/>
      <c r="H38" s="562"/>
    </row>
    <row r="39" spans="1:8" s="394" customFormat="1" ht="14">
      <c r="A39" s="4209">
        <f t="shared" ref="A39:A46" si="2">+A38-1</f>
        <v>1898</v>
      </c>
      <c r="B39" s="4207"/>
      <c r="C39" s="4197"/>
      <c r="D39" s="4197"/>
      <c r="E39" s="4208"/>
      <c r="F39" s="4197"/>
      <c r="G39" s="4197"/>
      <c r="H39" s="562"/>
    </row>
    <row r="40" spans="1:8" s="394" customFormat="1" ht="14">
      <c r="A40" s="4209">
        <f t="shared" si="2"/>
        <v>1897</v>
      </c>
      <c r="B40" s="4207"/>
      <c r="C40" s="4197"/>
      <c r="D40" s="4197"/>
      <c r="E40" s="4208"/>
      <c r="F40" s="4197"/>
      <c r="G40" s="4197"/>
      <c r="H40" s="562"/>
    </row>
    <row r="41" spans="1:8" s="394" customFormat="1" ht="14">
      <c r="A41" s="4209">
        <f t="shared" si="2"/>
        <v>1896</v>
      </c>
      <c r="B41" s="4207"/>
      <c r="C41" s="4197"/>
      <c r="D41" s="4197"/>
      <c r="E41" s="4208"/>
      <c r="F41" s="4197"/>
      <c r="G41" s="4197"/>
      <c r="H41" s="562"/>
    </row>
    <row r="42" spans="1:8" s="394" customFormat="1" ht="14">
      <c r="A42" s="4209">
        <f t="shared" si="2"/>
        <v>1895</v>
      </c>
      <c r="B42" s="4207"/>
      <c r="C42" s="4197"/>
      <c r="D42" s="4197"/>
      <c r="E42" s="4208"/>
      <c r="F42" s="4197"/>
      <c r="G42" s="4197"/>
      <c r="H42" s="562"/>
    </row>
    <row r="43" spans="1:8" s="394" customFormat="1" ht="14">
      <c r="A43" s="4209">
        <f t="shared" si="2"/>
        <v>1894</v>
      </c>
      <c r="B43" s="4207"/>
      <c r="C43" s="4197"/>
      <c r="D43" s="4197"/>
      <c r="E43" s="4208"/>
      <c r="F43" s="4197"/>
      <c r="G43" s="4197"/>
      <c r="H43" s="562"/>
    </row>
    <row r="44" spans="1:8" s="394" customFormat="1" ht="14">
      <c r="A44" s="4209">
        <f t="shared" si="2"/>
        <v>1893</v>
      </c>
      <c r="B44" s="4207"/>
      <c r="C44" s="4197"/>
      <c r="D44" s="4197"/>
      <c r="E44" s="4208"/>
      <c r="F44" s="4197"/>
      <c r="G44" s="4197"/>
      <c r="H44" s="562"/>
    </row>
    <row r="45" spans="1:8" s="394" customFormat="1" ht="14">
      <c r="A45" s="4209">
        <f t="shared" si="2"/>
        <v>1892</v>
      </c>
      <c r="B45" s="4207"/>
      <c r="C45" s="4197"/>
      <c r="D45" s="4197"/>
      <c r="E45" s="4208"/>
      <c r="F45" s="4197"/>
      <c r="G45" s="4197"/>
      <c r="H45" s="562"/>
    </row>
    <row r="46" spans="1:8" s="394" customFormat="1" ht="14">
      <c r="A46" s="4209">
        <f t="shared" si="2"/>
        <v>1891</v>
      </c>
      <c r="B46" s="4207"/>
      <c r="C46" s="4197"/>
      <c r="D46" s="4197"/>
      <c r="E46" s="4208"/>
      <c r="F46" s="4197"/>
      <c r="G46" s="4197"/>
      <c r="H46" s="562"/>
    </row>
    <row r="47" spans="1:8" s="394" customFormat="1" ht="14">
      <c r="A47" s="4209" t="str">
        <f>TEXT((A46-1),"0")&amp;" &amp; prior"</f>
        <v>1890 &amp; prior</v>
      </c>
      <c r="B47" s="4207"/>
      <c r="C47" s="4197"/>
      <c r="D47" s="4197"/>
      <c r="E47" s="4208"/>
      <c r="F47" s="4197"/>
      <c r="G47" s="4197"/>
      <c r="H47" s="562"/>
    </row>
    <row r="48" spans="1:8" s="394" customFormat="1" ht="14">
      <c r="A48" s="4206" t="s">
        <v>735</v>
      </c>
      <c r="B48" s="4207"/>
      <c r="C48" s="4197"/>
      <c r="D48" s="4197"/>
      <c r="E48" s="4208"/>
      <c r="F48" s="4197"/>
      <c r="G48" s="4197"/>
      <c r="H48" s="562"/>
    </row>
    <row r="49" spans="1:8" s="394" customFormat="1" ht="14">
      <c r="A49" s="4191" t="s">
        <v>187</v>
      </c>
      <c r="B49" s="4210"/>
      <c r="C49" s="4199">
        <f>SUM(C37:C48)</f>
        <v>0</v>
      </c>
      <c r="D49" s="5744"/>
      <c r="E49" s="5745"/>
      <c r="F49" s="4195">
        <f>SUM(F37:F48)</f>
        <v>0</v>
      </c>
      <c r="G49" s="4195">
        <f>SUM(G37:G48)</f>
        <v>0</v>
      </c>
      <c r="H49" s="562"/>
    </row>
    <row r="50" spans="1:8" s="394" customFormat="1" ht="14">
      <c r="A50" s="566"/>
      <c r="B50" s="566"/>
      <c r="C50" s="557"/>
      <c r="D50" s="557"/>
      <c r="E50" s="557"/>
      <c r="F50" s="557"/>
      <c r="G50" s="557"/>
      <c r="H50" s="562"/>
    </row>
    <row r="51" spans="1:8" ht="14">
      <c r="A51" s="393"/>
      <c r="B51" s="393"/>
      <c r="C51" s="393"/>
      <c r="D51" s="393"/>
      <c r="E51" s="393"/>
      <c r="G51" s="108" t="str">
        <f>+ToC!E96</f>
        <v xml:space="preserve">GENERAL Annual Return </v>
      </c>
    </row>
    <row r="52" spans="1:8" ht="14">
      <c r="A52" s="393"/>
      <c r="B52" s="393"/>
      <c r="C52" s="393"/>
      <c r="D52" s="393"/>
      <c r="E52" s="393"/>
      <c r="G52" s="407" t="s">
        <v>744</v>
      </c>
    </row>
  </sheetData>
  <sheetProtection password="C3AA" sheet="1" objects="1" scenarios="1"/>
  <customSheetViews>
    <customSheetView guid="{54084986-DBD9-467D-BB87-84DFF604BE53}">
      <selection activeCell="F36" sqref="F36:G36"/>
      <pageMargins left="0.5" right="0.39370078740157499" top="0.39370078740157499" bottom="0.39370078740157499" header="0.39370078740157499" footer="0.39370078740157499"/>
      <pageSetup paperSize="5" scale="70" orientation="portrait" r:id="rId1"/>
    </customSheetView>
  </customSheetViews>
  <mergeCells count="2">
    <mergeCell ref="D49:E49"/>
    <mergeCell ref="A1:G1"/>
  </mergeCells>
  <hyperlinks>
    <hyperlink ref="A1:G1" location="ToC!A1" display="50.22"/>
  </hyperlinks>
  <pageMargins left="0.5" right="0.39370078740157499" top="0.39370078740157499" bottom="0.39370078740157499" header="0.39370078740157499" footer="0.39370078740157499"/>
  <pageSetup paperSize="5" scale="70" orientation="portrait"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FF0000"/>
  </sheetPr>
  <dimension ref="A1:G72"/>
  <sheetViews>
    <sheetView topLeftCell="A36" workbookViewId="0">
      <selection activeCell="A18" sqref="A18:B19"/>
    </sheetView>
  </sheetViews>
  <sheetFormatPr defaultColWidth="0" defaultRowHeight="13" zeroHeight="1"/>
  <cols>
    <col min="1" max="1" width="26.796875" style="394" customWidth="1"/>
    <col min="2" max="7" width="20.796875" style="394" customWidth="1"/>
    <col min="8" max="16384" width="9.296875" style="394" hidden="1"/>
  </cols>
  <sheetData>
    <row r="1" spans="1:7">
      <c r="A1" s="5504" t="s">
        <v>745</v>
      </c>
      <c r="B1" s="5504"/>
      <c r="C1" s="5504"/>
      <c r="D1" s="5504"/>
      <c r="E1" s="5504"/>
      <c r="F1" s="5504"/>
      <c r="G1" s="5504"/>
    </row>
    <row r="2" spans="1:7" ht="15.5">
      <c r="A2" s="509"/>
      <c r="B2" s="509"/>
      <c r="C2" s="509"/>
      <c r="D2" s="509"/>
      <c r="E2" s="509"/>
      <c r="F2" s="497" t="s">
        <v>874</v>
      </c>
      <c r="G2" s="509"/>
    </row>
    <row r="3" spans="1:7" ht="14">
      <c r="A3" s="1728" t="str">
        <f>+Cover!A14</f>
        <v>Select Name of Insurer/ Financial Holding Company</v>
      </c>
      <c r="B3" s="1728"/>
      <c r="C3" s="1728"/>
      <c r="D3" s="397"/>
      <c r="E3" s="397"/>
      <c r="F3" s="397"/>
      <c r="G3" s="395"/>
    </row>
    <row r="4" spans="1:7" ht="14">
      <c r="A4" s="3914" t="str">
        <f>+ToC!A3</f>
        <v>Insurer/Financial Holding Company</v>
      </c>
      <c r="B4" s="397"/>
      <c r="C4" s="397"/>
      <c r="D4" s="397"/>
      <c r="E4" s="397"/>
      <c r="F4" s="397"/>
      <c r="G4" s="395"/>
    </row>
    <row r="5" spans="1:7">
      <c r="A5" s="395"/>
      <c r="B5" s="395"/>
      <c r="C5" s="395"/>
      <c r="D5" s="395"/>
      <c r="E5" s="395"/>
      <c r="F5" s="395"/>
      <c r="G5" s="395"/>
    </row>
    <row r="6" spans="1:7" ht="14">
      <c r="A6" s="504" t="str">
        <f>+ToC!A5</f>
        <v>General Insurers Annual Return</v>
      </c>
      <c r="B6" s="395"/>
      <c r="C6" s="395"/>
      <c r="D6" s="395"/>
      <c r="E6" s="395"/>
      <c r="F6" s="395"/>
      <c r="G6" s="395"/>
    </row>
    <row r="7" spans="1:7" ht="14">
      <c r="A7" s="504" t="str">
        <f>+ToC!A6</f>
        <v>For Year Ended:</v>
      </c>
      <c r="B7" s="395"/>
      <c r="C7" s="1775"/>
      <c r="D7" s="1274"/>
      <c r="E7" s="1274"/>
      <c r="F7" s="4729">
        <f>+Cover!A22</f>
        <v>0</v>
      </c>
      <c r="G7" s="1274"/>
    </row>
    <row r="8" spans="1:7" ht="14">
      <c r="A8" s="504"/>
      <c r="B8" s="1777"/>
      <c r="C8" s="1775"/>
      <c r="D8" s="1274"/>
      <c r="E8" s="1274"/>
      <c r="F8" s="1274"/>
      <c r="G8" s="1274"/>
    </row>
    <row r="9" spans="1:7" ht="14">
      <c r="A9" s="1774" t="s">
        <v>742</v>
      </c>
      <c r="B9" s="397"/>
      <c r="C9" s="397"/>
      <c r="D9" s="3913"/>
      <c r="E9" s="3911"/>
      <c r="F9" s="3912"/>
      <c r="G9" s="1274"/>
    </row>
    <row r="10" spans="1:7" ht="14">
      <c r="A10" s="395"/>
      <c r="B10" s="395"/>
      <c r="C10" s="395"/>
      <c r="D10" s="395"/>
      <c r="E10" s="395"/>
      <c r="F10" s="395"/>
      <c r="G10" s="1274"/>
    </row>
    <row r="11" spans="1:7" ht="14">
      <c r="A11" s="504" t="s">
        <v>731</v>
      </c>
      <c r="B11" s="395"/>
      <c r="C11" s="1775" t="s">
        <v>746</v>
      </c>
      <c r="D11" s="1274"/>
      <c r="E11" s="1274"/>
      <c r="F11" s="1274"/>
      <c r="G11" s="1274"/>
    </row>
    <row r="12" spans="1:7" ht="14">
      <c r="A12" s="1775" t="s">
        <v>733</v>
      </c>
      <c r="B12" s="1274"/>
      <c r="C12" s="1274"/>
      <c r="D12" s="1274"/>
      <c r="E12" s="1274"/>
      <c r="F12" s="1274"/>
      <c r="G12" s="1274"/>
    </row>
    <row r="13" spans="1:7" ht="14">
      <c r="A13" s="1775"/>
      <c r="B13" s="1274"/>
      <c r="C13" s="1274"/>
      <c r="D13" s="1274"/>
      <c r="E13" s="1274"/>
      <c r="F13" s="1274"/>
      <c r="G13" s="1274"/>
    </row>
    <row r="14" spans="1:7" ht="14">
      <c r="A14" s="4193">
        <v>1</v>
      </c>
      <c r="B14" s="4194">
        <f t="shared" ref="B14:G14" si="0">+A14+1</f>
        <v>2</v>
      </c>
      <c r="C14" s="4194">
        <f t="shared" si="0"/>
        <v>3</v>
      </c>
      <c r="D14" s="4194">
        <f t="shared" si="0"/>
        <v>4</v>
      </c>
      <c r="E14" s="4194">
        <f t="shared" si="0"/>
        <v>5</v>
      </c>
      <c r="F14" s="4194">
        <f t="shared" si="0"/>
        <v>6</v>
      </c>
      <c r="G14" s="4194">
        <f t="shared" si="0"/>
        <v>7</v>
      </c>
    </row>
    <row r="15" spans="1:7" ht="84">
      <c r="A15" s="4176" t="str">
        <f>"Figures grouped by Accident Year ending "&amp;TEXT($F$7,"dd-mmm")</f>
        <v>Figures grouped by Accident Year ending 00-Jan</v>
      </c>
      <c r="B15" s="4177" t="str">
        <f>+"No. of Claims first reported in "&amp;YEAR($F$7)</f>
        <v>No. of Claims first reported in 1900</v>
      </c>
      <c r="C15" s="4177" t="str">
        <f>+"Gross Claim Payments during "&amp;YEAR($F$7)</f>
        <v>Gross Claim Payments during 1900</v>
      </c>
      <c r="D15" s="4177" t="str">
        <f>+"Cumulative Gross Claim Payments from accident year to end of financial year "&amp;YEAR($F$7)</f>
        <v>Cumulative Gross Claim Payments from accident year to end of financial year 1900</v>
      </c>
      <c r="E15" s="4178" t="str">
        <f>+"No. of Claims Outstanding at end of financial year "&amp;YEAR($F$7)</f>
        <v>No. of Claims Outstanding at end of financial year 1900</v>
      </c>
      <c r="F15" s="4177" t="str">
        <f>"Gross Case Reserves on Claims Outstanding at end of financial year "&amp;YEAR($F$7)</f>
        <v>Gross Case Reserves on Claims Outstanding at end of financial year 1900</v>
      </c>
      <c r="G15" s="4177" t="str">
        <f>"Gross IBNR Reserve at end of financial year "&amp;YEAR($F$7)</f>
        <v>Gross IBNR Reserve at end of financial year 1900</v>
      </c>
    </row>
    <row r="16" spans="1:7" ht="14">
      <c r="A16" s="4179"/>
      <c r="B16" s="1193" t="s">
        <v>734</v>
      </c>
      <c r="C16" s="1193" t="s">
        <v>349</v>
      </c>
      <c r="D16" s="1193" t="s">
        <v>349</v>
      </c>
      <c r="E16" s="1193" t="s">
        <v>734</v>
      </c>
      <c r="F16" s="1193" t="s">
        <v>349</v>
      </c>
      <c r="G16" s="1193" t="s">
        <v>349</v>
      </c>
    </row>
    <row r="17" spans="1:7" ht="14">
      <c r="A17" s="4203">
        <f>YEAR($F$7)</f>
        <v>1900</v>
      </c>
      <c r="B17" s="4211"/>
      <c r="C17" s="4211"/>
      <c r="D17" s="4211"/>
      <c r="E17" s="4211"/>
      <c r="F17" s="4211"/>
      <c r="G17" s="4211"/>
    </row>
    <row r="18" spans="1:7" ht="14">
      <c r="A18" s="4204">
        <f>+A17-1</f>
        <v>1899</v>
      </c>
      <c r="B18" s="4211"/>
      <c r="C18" s="4211"/>
      <c r="D18" s="4211"/>
      <c r="E18" s="4211"/>
      <c r="F18" s="4211"/>
      <c r="G18" s="4211"/>
    </row>
    <row r="19" spans="1:7" ht="14">
      <c r="A19" s="4204">
        <f t="shared" ref="A19:A26" si="1">+A18-1</f>
        <v>1898</v>
      </c>
      <c r="B19" s="4211"/>
      <c r="C19" s="4211"/>
      <c r="D19" s="4211"/>
      <c r="E19" s="4211"/>
      <c r="F19" s="4211"/>
      <c r="G19" s="4211"/>
    </row>
    <row r="20" spans="1:7" ht="14">
      <c r="A20" s="4204">
        <f t="shared" si="1"/>
        <v>1897</v>
      </c>
      <c r="B20" s="4211"/>
      <c r="C20" s="4211"/>
      <c r="D20" s="4211"/>
      <c r="E20" s="4211"/>
      <c r="F20" s="4211"/>
      <c r="G20" s="4211"/>
    </row>
    <row r="21" spans="1:7" ht="14">
      <c r="A21" s="4204">
        <f t="shared" si="1"/>
        <v>1896</v>
      </c>
      <c r="B21" s="4211"/>
      <c r="C21" s="4211"/>
      <c r="D21" s="4211"/>
      <c r="E21" s="4211"/>
      <c r="F21" s="4211"/>
      <c r="G21" s="4211"/>
    </row>
    <row r="22" spans="1:7" ht="14">
      <c r="A22" s="4204">
        <f t="shared" si="1"/>
        <v>1895</v>
      </c>
      <c r="B22" s="4211"/>
      <c r="C22" s="4211"/>
      <c r="D22" s="4211"/>
      <c r="E22" s="4211"/>
      <c r="F22" s="4211"/>
      <c r="G22" s="4211"/>
    </row>
    <row r="23" spans="1:7" ht="14">
      <c r="A23" s="4204">
        <f t="shared" si="1"/>
        <v>1894</v>
      </c>
      <c r="B23" s="4211"/>
      <c r="C23" s="4211"/>
      <c r="D23" s="4211"/>
      <c r="E23" s="4211"/>
      <c r="F23" s="4211"/>
      <c r="G23" s="4211"/>
    </row>
    <row r="24" spans="1:7" ht="14">
      <c r="A24" s="4204">
        <f t="shared" si="1"/>
        <v>1893</v>
      </c>
      <c r="B24" s="4211"/>
      <c r="C24" s="4211"/>
      <c r="D24" s="4211"/>
      <c r="E24" s="4211"/>
      <c r="F24" s="4211"/>
      <c r="G24" s="4211"/>
    </row>
    <row r="25" spans="1:7" ht="14">
      <c r="A25" s="4204">
        <f t="shared" si="1"/>
        <v>1892</v>
      </c>
      <c r="B25" s="4211"/>
      <c r="C25" s="4211"/>
      <c r="D25" s="4211"/>
      <c r="E25" s="4211"/>
      <c r="F25" s="4211"/>
      <c r="G25" s="4211"/>
    </row>
    <row r="26" spans="1:7" ht="14">
      <c r="A26" s="4204">
        <f t="shared" si="1"/>
        <v>1891</v>
      </c>
      <c r="B26" s="4211"/>
      <c r="C26" s="4211"/>
      <c r="D26" s="4211"/>
      <c r="E26" s="4211"/>
      <c r="F26" s="4211"/>
      <c r="G26" s="4211"/>
    </row>
    <row r="27" spans="1:7" ht="14">
      <c r="A27" s="4205" t="str">
        <f>TEXT((A26-1),"0")&amp;" &amp; prior"</f>
        <v>1890 &amp; prior</v>
      </c>
      <c r="B27" s="4211"/>
      <c r="C27" s="4211"/>
      <c r="D27" s="4211"/>
      <c r="E27" s="4211"/>
      <c r="F27" s="4211"/>
      <c r="G27" s="4211"/>
    </row>
    <row r="28" spans="1:7" ht="14">
      <c r="A28" s="4203" t="s">
        <v>735</v>
      </c>
      <c r="B28" s="4211"/>
      <c r="C28" s="4211"/>
      <c r="D28" s="4211"/>
      <c r="E28" s="4211"/>
      <c r="F28" s="4211"/>
      <c r="G28" s="4211"/>
    </row>
    <row r="29" spans="1:7" ht="14">
      <c r="A29" s="4192" t="s">
        <v>187</v>
      </c>
      <c r="B29" s="4195">
        <f>SUM(B17:B28)</f>
        <v>0</v>
      </c>
      <c r="C29" s="4195">
        <f>SUM(C17:C28)</f>
        <v>0</v>
      </c>
      <c r="D29" s="4196"/>
      <c r="E29" s="4195">
        <f>SUM(E17:E28)</f>
        <v>0</v>
      </c>
      <c r="F29" s="4195">
        <f>SUM(F17:F28)</f>
        <v>0</v>
      </c>
      <c r="G29" s="4195">
        <f>SUM(G17:G28)</f>
        <v>0</v>
      </c>
    </row>
    <row r="30" spans="1:7" ht="14">
      <c r="A30" s="4212"/>
      <c r="B30" s="2255"/>
      <c r="C30" s="2255"/>
      <c r="D30" s="2255"/>
      <c r="E30" s="2255"/>
      <c r="F30" s="2255"/>
      <c r="G30" s="2255"/>
    </row>
    <row r="31" spans="1:7" ht="14">
      <c r="A31" s="4212"/>
      <c r="B31" s="2255"/>
      <c r="C31" s="2255"/>
      <c r="D31" s="2255"/>
      <c r="E31" s="2255"/>
      <c r="F31" s="2255"/>
      <c r="G31" s="2255"/>
    </row>
    <row r="32" spans="1:7" ht="14">
      <c r="A32" s="1775" t="s">
        <v>1073</v>
      </c>
      <c r="B32" s="4213"/>
      <c r="C32" s="4213"/>
      <c r="D32" s="4214"/>
      <c r="E32" s="4213"/>
      <c r="F32" s="4213"/>
      <c r="G32" s="4213"/>
    </row>
    <row r="33" spans="1:7" ht="14">
      <c r="A33" s="1775"/>
      <c r="B33" s="4213"/>
      <c r="C33" s="4213"/>
      <c r="D33" s="4214"/>
      <c r="E33" s="4213"/>
      <c r="F33" s="4213"/>
      <c r="G33" s="4213"/>
    </row>
    <row r="34" spans="1:7" ht="14">
      <c r="A34" s="4215" t="s">
        <v>1074</v>
      </c>
      <c r="B34" s="4216"/>
      <c r="C34" s="4217" t="s">
        <v>1075</v>
      </c>
      <c r="D34" s="3915" t="s">
        <v>1076</v>
      </c>
      <c r="E34" s="4216"/>
      <c r="F34" s="4217" t="s">
        <v>1077</v>
      </c>
      <c r="G34" s="4216"/>
    </row>
    <row r="35" spans="1:7" ht="84">
      <c r="A35" s="4176" t="str">
        <f>"Figures grouped by Accident Year ending "&amp;TEXT($F$7,"dd-mmm")</f>
        <v>Figures grouped by Accident Year ending 00-Jan</v>
      </c>
      <c r="B35" s="4218"/>
      <c r="C35" s="4219" t="str">
        <f>+"Claim Payments Recovered during "&amp;YEAR($F$7)</f>
        <v>Claim Payments Recovered during 1900</v>
      </c>
      <c r="D35" s="4180" t="str">
        <f>+"Cumulative Recoveries from accident year to end of financial year "&amp;YEAR($F$7)</f>
        <v>Cumulative Recoveries from accident year to end of financial year 1900</v>
      </c>
      <c r="E35" s="4220"/>
      <c r="F35" s="4221" t="str">
        <f>"Case Reserves for Non-Reinsurance Recoveries Outstanding at end of financial year "&amp;YEAR($F$7)</f>
        <v>Case Reserves for Non-Reinsurance Recoveries Outstanding at end of financial year 1900</v>
      </c>
      <c r="G35" s="1768"/>
    </row>
    <row r="36" spans="1:7" ht="14">
      <c r="A36" s="4222"/>
      <c r="B36" s="4223"/>
      <c r="C36" s="4185" t="s">
        <v>349</v>
      </c>
      <c r="D36" s="4185" t="s">
        <v>349</v>
      </c>
      <c r="E36" s="4224"/>
      <c r="F36" s="4185" t="s">
        <v>349</v>
      </c>
      <c r="G36" s="4225"/>
    </row>
    <row r="37" spans="1:7" ht="14">
      <c r="A37" s="4226">
        <f>YEAR($F$7)</f>
        <v>1900</v>
      </c>
      <c r="B37" s="4227"/>
      <c r="C37" s="4211"/>
      <c r="D37" s="4211"/>
      <c r="E37" s="4227"/>
      <c r="F37" s="4211"/>
      <c r="G37" s="1768"/>
    </row>
    <row r="38" spans="1:7" ht="14">
      <c r="A38" s="4228">
        <f>+A37-1</f>
        <v>1899</v>
      </c>
      <c r="B38" s="4227"/>
      <c r="C38" s="4211"/>
      <c r="D38" s="4211"/>
      <c r="E38" s="4227"/>
      <c r="F38" s="4211"/>
      <c r="G38" s="1768"/>
    </row>
    <row r="39" spans="1:7" ht="14">
      <c r="A39" s="4228">
        <f t="shared" ref="A39:A46" si="2">+A38-1</f>
        <v>1898</v>
      </c>
      <c r="B39" s="4227"/>
      <c r="C39" s="4211"/>
      <c r="D39" s="4211"/>
      <c r="E39" s="4227"/>
      <c r="F39" s="4211"/>
      <c r="G39" s="1768"/>
    </row>
    <row r="40" spans="1:7" ht="14">
      <c r="A40" s="4228">
        <f t="shared" si="2"/>
        <v>1897</v>
      </c>
      <c r="B40" s="4227"/>
      <c r="C40" s="4211"/>
      <c r="D40" s="4211"/>
      <c r="E40" s="4227"/>
      <c r="F40" s="4211"/>
      <c r="G40" s="1768"/>
    </row>
    <row r="41" spans="1:7" ht="14">
      <c r="A41" s="4228">
        <f t="shared" si="2"/>
        <v>1896</v>
      </c>
      <c r="B41" s="4227"/>
      <c r="C41" s="4211"/>
      <c r="D41" s="4211"/>
      <c r="E41" s="4227"/>
      <c r="F41" s="4211"/>
      <c r="G41" s="1768"/>
    </row>
    <row r="42" spans="1:7" ht="14">
      <c r="A42" s="4228">
        <f t="shared" si="2"/>
        <v>1895</v>
      </c>
      <c r="B42" s="4227"/>
      <c r="C42" s="4211"/>
      <c r="D42" s="4211"/>
      <c r="E42" s="4227"/>
      <c r="F42" s="4211"/>
      <c r="G42" s="1768"/>
    </row>
    <row r="43" spans="1:7" ht="14">
      <c r="A43" s="4228">
        <f t="shared" si="2"/>
        <v>1894</v>
      </c>
      <c r="B43" s="4227"/>
      <c r="C43" s="4211"/>
      <c r="D43" s="4211"/>
      <c r="E43" s="4227"/>
      <c r="F43" s="4211"/>
      <c r="G43" s="1768"/>
    </row>
    <row r="44" spans="1:7" ht="14">
      <c r="A44" s="4228">
        <f t="shared" si="2"/>
        <v>1893</v>
      </c>
      <c r="B44" s="4227"/>
      <c r="C44" s="4211"/>
      <c r="D44" s="4211"/>
      <c r="E44" s="4227"/>
      <c r="F44" s="4211"/>
      <c r="G44" s="1768"/>
    </row>
    <row r="45" spans="1:7" ht="14">
      <c r="A45" s="4228">
        <f t="shared" si="2"/>
        <v>1892</v>
      </c>
      <c r="B45" s="4227"/>
      <c r="C45" s="4211"/>
      <c r="D45" s="4211"/>
      <c r="E45" s="4227"/>
      <c r="F45" s="4211"/>
      <c r="G45" s="1768"/>
    </row>
    <row r="46" spans="1:7" ht="14">
      <c r="A46" s="4228">
        <f t="shared" si="2"/>
        <v>1891</v>
      </c>
      <c r="B46" s="4227"/>
      <c r="C46" s="4211"/>
      <c r="D46" s="4211"/>
      <c r="E46" s="4227"/>
      <c r="F46" s="4211"/>
      <c r="G46" s="1768"/>
    </row>
    <row r="47" spans="1:7" ht="14">
      <c r="A47" s="4228" t="str">
        <f>TEXT((A46-1),"0")&amp;" &amp; prior"</f>
        <v>1890 &amp; prior</v>
      </c>
      <c r="B47" s="4227"/>
      <c r="C47" s="4211"/>
      <c r="D47" s="4211"/>
      <c r="E47" s="4227"/>
      <c r="F47" s="4211"/>
      <c r="G47" s="1768"/>
    </row>
    <row r="48" spans="1:7" ht="14">
      <c r="A48" s="4226" t="s">
        <v>735</v>
      </c>
      <c r="B48" s="4227"/>
      <c r="C48" s="4211"/>
      <c r="D48" s="4211"/>
      <c r="E48" s="4227"/>
      <c r="F48" s="4211"/>
      <c r="G48" s="1768"/>
    </row>
    <row r="49" spans="1:7" ht="14">
      <c r="A49" s="4229" t="s">
        <v>187</v>
      </c>
      <c r="B49" s="4230"/>
      <c r="C49" s="4231">
        <f>SUM(C37:C48)</f>
        <v>0</v>
      </c>
      <c r="D49" s="5746"/>
      <c r="E49" s="5745"/>
      <c r="F49" s="4232">
        <f>SUM(F37:F48)</f>
        <v>0</v>
      </c>
      <c r="G49" s="1768"/>
    </row>
    <row r="50" spans="1:7" ht="14">
      <c r="A50" s="4233"/>
      <c r="B50" s="4213"/>
      <c r="C50" s="4213"/>
      <c r="D50" s="4214"/>
      <c r="E50" s="4213"/>
      <c r="F50" s="4213"/>
      <c r="G50" s="4213"/>
    </row>
    <row r="51" spans="1:7" ht="14">
      <c r="A51" s="4212"/>
      <c r="B51" s="2255"/>
      <c r="C51" s="2255"/>
      <c r="D51" s="2255"/>
      <c r="E51" s="2255"/>
      <c r="F51" s="2255"/>
      <c r="G51" s="2255"/>
    </row>
    <row r="52" spans="1:7" ht="14">
      <c r="A52" s="1775" t="s">
        <v>736</v>
      </c>
      <c r="B52" s="4234"/>
      <c r="C52" s="4234"/>
      <c r="D52" s="4234"/>
      <c r="E52" s="4234"/>
      <c r="F52" s="4234"/>
      <c r="G52" s="4234"/>
    </row>
    <row r="53" spans="1:7" ht="14">
      <c r="A53" s="1775"/>
      <c r="B53" s="4234"/>
      <c r="C53" s="4234"/>
      <c r="D53" s="4234"/>
      <c r="E53" s="4234"/>
      <c r="F53" s="4234"/>
      <c r="G53" s="4234"/>
    </row>
    <row r="54" spans="1:7" ht="14">
      <c r="A54" s="507">
        <v>1</v>
      </c>
      <c r="B54" s="3992"/>
      <c r="C54" s="507">
        <v>3</v>
      </c>
      <c r="D54" s="507">
        <v>4</v>
      </c>
      <c r="E54" s="3992"/>
      <c r="F54" s="507">
        <v>6</v>
      </c>
      <c r="G54" s="507">
        <v>7</v>
      </c>
    </row>
    <row r="55" spans="1:7" ht="70">
      <c r="A55" s="4180" t="str">
        <f>"Figures grouped by Accident Year ending "&amp;TEXT($F$7,"dd-mmm")</f>
        <v>Figures grouped by Accident Year ending 00-Jan</v>
      </c>
      <c r="B55" s="4181"/>
      <c r="C55" s="4177" t="str">
        <f>+"Net Claim Payments during "&amp;YEAR($F$7)</f>
        <v>Net Claim Payments during 1900</v>
      </c>
      <c r="D55" s="4176" t="str">
        <f>+"Cumulative Net Claim Payments from accident year to end of financial year "&amp;YEAR($F$7)</f>
        <v>Cumulative Net Claim Payments from accident year to end of financial year 1900</v>
      </c>
      <c r="E55" s="4182"/>
      <c r="F55" s="4177" t="str">
        <f>"Net Case Reserves on Claims Outstanding at end of financial year "&amp;YEAR($F$7)</f>
        <v>Net Case Reserves on Claims Outstanding at end of financial year 1900</v>
      </c>
      <c r="G55" s="4177" t="str">
        <f>"Net IBNR Reserve at end of financial year "&amp;YEAR($F$7)</f>
        <v>Net IBNR Reserve at end of financial year 1900</v>
      </c>
    </row>
    <row r="56" spans="1:7" ht="14">
      <c r="A56" s="4183"/>
      <c r="B56" s="4184"/>
      <c r="C56" s="1193" t="s">
        <v>349</v>
      </c>
      <c r="D56" s="1193" t="s">
        <v>349</v>
      </c>
      <c r="E56" s="4235"/>
      <c r="F56" s="1193" t="s">
        <v>349</v>
      </c>
      <c r="G56" s="1193" t="s">
        <v>349</v>
      </c>
    </row>
    <row r="57" spans="1:7" ht="14">
      <c r="A57" s="4206">
        <f>YEAR($F$7)</f>
        <v>1900</v>
      </c>
      <c r="B57" s="4207"/>
      <c r="C57" s="4211"/>
      <c r="D57" s="4211"/>
      <c r="E57" s="4208"/>
      <c r="F57" s="4211"/>
      <c r="G57" s="4211"/>
    </row>
    <row r="58" spans="1:7" ht="14">
      <c r="A58" s="4209">
        <f>+A57-1</f>
        <v>1899</v>
      </c>
      <c r="B58" s="4207"/>
      <c r="C58" s="4211"/>
      <c r="D58" s="4211"/>
      <c r="E58" s="4208"/>
      <c r="F58" s="4211"/>
      <c r="G58" s="4211">
        <v>0</v>
      </c>
    </row>
    <row r="59" spans="1:7" ht="14">
      <c r="A59" s="4209">
        <f t="shared" ref="A59:A66" si="3">+A58-1</f>
        <v>1898</v>
      </c>
      <c r="B59" s="4207"/>
      <c r="C59" s="4211"/>
      <c r="D59" s="4211"/>
      <c r="E59" s="4208"/>
      <c r="F59" s="4211"/>
      <c r="G59" s="4211">
        <v>0</v>
      </c>
    </row>
    <row r="60" spans="1:7" ht="14">
      <c r="A60" s="4209">
        <f t="shared" si="3"/>
        <v>1897</v>
      </c>
      <c r="B60" s="4207"/>
      <c r="C60" s="4211"/>
      <c r="D60" s="4211"/>
      <c r="E60" s="4208"/>
      <c r="F60" s="4211"/>
      <c r="G60" s="4211">
        <v>0</v>
      </c>
    </row>
    <row r="61" spans="1:7" ht="14">
      <c r="A61" s="4209">
        <f t="shared" si="3"/>
        <v>1896</v>
      </c>
      <c r="B61" s="4207"/>
      <c r="C61" s="4211"/>
      <c r="D61" s="4211"/>
      <c r="E61" s="4208"/>
      <c r="F61" s="4211"/>
      <c r="G61" s="4211">
        <v>0</v>
      </c>
    </row>
    <row r="62" spans="1:7" ht="14">
      <c r="A62" s="4209">
        <f t="shared" si="3"/>
        <v>1895</v>
      </c>
      <c r="B62" s="4207"/>
      <c r="C62" s="4211"/>
      <c r="D62" s="4211"/>
      <c r="E62" s="4208"/>
      <c r="F62" s="4211"/>
      <c r="G62" s="4211">
        <v>0</v>
      </c>
    </row>
    <row r="63" spans="1:7" ht="14">
      <c r="A63" s="4209">
        <f t="shared" si="3"/>
        <v>1894</v>
      </c>
      <c r="B63" s="4207"/>
      <c r="C63" s="4211"/>
      <c r="D63" s="4211"/>
      <c r="E63" s="4208"/>
      <c r="F63" s="4211"/>
      <c r="G63" s="4211">
        <v>0</v>
      </c>
    </row>
    <row r="64" spans="1:7" ht="14">
      <c r="A64" s="4209">
        <f t="shared" si="3"/>
        <v>1893</v>
      </c>
      <c r="B64" s="4207"/>
      <c r="C64" s="4211"/>
      <c r="D64" s="4211"/>
      <c r="E64" s="4208"/>
      <c r="F64" s="4211"/>
      <c r="G64" s="4211">
        <v>0</v>
      </c>
    </row>
    <row r="65" spans="1:7" ht="14">
      <c r="A65" s="4209">
        <f t="shared" si="3"/>
        <v>1892</v>
      </c>
      <c r="B65" s="4207"/>
      <c r="C65" s="4211"/>
      <c r="D65" s="4211"/>
      <c r="E65" s="4208"/>
      <c r="F65" s="4211"/>
      <c r="G65" s="4211">
        <v>0</v>
      </c>
    </row>
    <row r="66" spans="1:7" ht="14">
      <c r="A66" s="4209">
        <f t="shared" si="3"/>
        <v>1891</v>
      </c>
      <c r="B66" s="4207"/>
      <c r="C66" s="4211"/>
      <c r="D66" s="4211"/>
      <c r="E66" s="4208"/>
      <c r="F66" s="4211"/>
      <c r="G66" s="4211">
        <v>0</v>
      </c>
    </row>
    <row r="67" spans="1:7" ht="14">
      <c r="A67" s="4209" t="str">
        <f>TEXT((A66-1),"0")&amp;" &amp; prior"</f>
        <v>1890 &amp; prior</v>
      </c>
      <c r="B67" s="4207"/>
      <c r="C67" s="4211"/>
      <c r="D67" s="4211"/>
      <c r="E67" s="4208"/>
      <c r="F67" s="4211"/>
      <c r="G67" s="4211">
        <v>0</v>
      </c>
    </row>
    <row r="68" spans="1:7" ht="14">
      <c r="A68" s="4206" t="s">
        <v>735</v>
      </c>
      <c r="B68" s="4207"/>
      <c r="C68" s="4211">
        <v>0</v>
      </c>
      <c r="D68" s="4211">
        <v>0</v>
      </c>
      <c r="E68" s="4208"/>
      <c r="F68" s="4211">
        <v>0</v>
      </c>
      <c r="G68" s="4211">
        <v>0</v>
      </c>
    </row>
    <row r="69" spans="1:7" ht="14">
      <c r="A69" s="4191" t="s">
        <v>187</v>
      </c>
      <c r="B69" s="4210"/>
      <c r="C69" s="4199">
        <f>SUM(C57:C68)</f>
        <v>0</v>
      </c>
      <c r="D69" s="5744"/>
      <c r="E69" s="5745"/>
      <c r="F69" s="4195">
        <f>SUM(F57:F68)</f>
        <v>0</v>
      </c>
      <c r="G69" s="4195">
        <f>SUM(G57:G68)</f>
        <v>0</v>
      </c>
    </row>
    <row r="70" spans="1:7" ht="14">
      <c r="A70" s="4236"/>
      <c r="B70" s="4236"/>
      <c r="C70" s="1274"/>
      <c r="D70" s="1274"/>
      <c r="E70" s="1274"/>
      <c r="F70" s="1274"/>
      <c r="G70" s="1274"/>
    </row>
    <row r="71" spans="1:7">
      <c r="A71" s="395"/>
      <c r="B71" s="395"/>
      <c r="C71" s="395"/>
      <c r="D71" s="395"/>
      <c r="E71" s="395"/>
      <c r="F71" s="395"/>
      <c r="G71" s="4113" t="str">
        <f>+ToC!E96</f>
        <v xml:space="preserve">GENERAL Annual Return </v>
      </c>
    </row>
    <row r="72" spans="1:7" ht="14">
      <c r="A72" s="395"/>
      <c r="B72" s="395"/>
      <c r="C72" s="395"/>
      <c r="D72" s="395"/>
      <c r="E72" s="395"/>
      <c r="F72" s="397"/>
      <c r="G72" s="407" t="s">
        <v>747</v>
      </c>
    </row>
  </sheetData>
  <sheetProtection password="C3AA" sheet="1" objects="1" scenarios="1"/>
  <customSheetViews>
    <customSheetView guid="{54084986-DBD9-467D-BB87-84DFF604BE53}" topLeftCell="A8">
      <selection activeCell="D69" sqref="D69:E69"/>
      <pageMargins left="0.5" right="0.39370078740157499" top="0.39370078740157499" bottom="0.39370078740157499" header="0.39370078740157499" footer="0.39370078740157499"/>
      <pageSetup paperSize="5" scale="70" orientation="portrait" r:id="rId1"/>
    </customSheetView>
  </customSheetViews>
  <mergeCells count="3">
    <mergeCell ref="A1:G1"/>
    <mergeCell ref="D69:E69"/>
    <mergeCell ref="D49:E49"/>
  </mergeCells>
  <hyperlinks>
    <hyperlink ref="A1:G1" location="ToC!A1" display="50.23"/>
  </hyperlinks>
  <pageMargins left="0.5" right="0.39370078740157499" top="0.39370078740157499" bottom="0.39370078740157499" header="0.39370078740157499" footer="0.39370078740157499"/>
  <pageSetup paperSize="5" scale="70" orientation="portrait"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rgb="FFFF0000"/>
  </sheetPr>
  <dimension ref="A1:H59"/>
  <sheetViews>
    <sheetView topLeftCell="A18" workbookViewId="0">
      <selection activeCell="A18" sqref="A18:B19"/>
    </sheetView>
  </sheetViews>
  <sheetFormatPr defaultColWidth="0" defaultRowHeight="13" zeroHeight="1"/>
  <cols>
    <col min="1" max="1" width="26.796875" style="394" customWidth="1"/>
    <col min="2" max="7" width="20.796875" style="394" customWidth="1"/>
    <col min="8" max="8" width="0" style="394" hidden="1" customWidth="1"/>
    <col min="9" max="16384" width="9.296875" style="394" hidden="1"/>
  </cols>
  <sheetData>
    <row r="1" spans="1:8" ht="14">
      <c r="A1" s="5504" t="s">
        <v>748</v>
      </c>
      <c r="B1" s="5504"/>
      <c r="C1" s="5504"/>
      <c r="D1" s="5504"/>
      <c r="E1" s="5504"/>
      <c r="F1" s="5504"/>
      <c r="G1" s="5504"/>
      <c r="H1" s="567"/>
    </row>
    <row r="2" spans="1:8" ht="15.5">
      <c r="A2" s="509"/>
      <c r="B2" s="509"/>
      <c r="C2" s="509"/>
      <c r="D2" s="509"/>
      <c r="E2" s="509"/>
      <c r="F2" s="497" t="s">
        <v>874</v>
      </c>
      <c r="G2" s="509"/>
      <c r="H2" s="509"/>
    </row>
    <row r="3" spans="1:8" ht="14">
      <c r="A3" s="1728" t="str">
        <f>+Cover!A14</f>
        <v>Select Name of Insurer/ Financial Holding Company</v>
      </c>
      <c r="B3" s="397"/>
      <c r="C3" s="397"/>
      <c r="D3" s="397"/>
      <c r="E3" s="397"/>
      <c r="F3" s="397"/>
      <c r="G3" s="393"/>
      <c r="H3" s="393"/>
    </row>
    <row r="4" spans="1:8" ht="14">
      <c r="A4" s="498" t="str">
        <f>+ToC!A3</f>
        <v>Insurer/Financial Holding Company</v>
      </c>
      <c r="B4" s="397"/>
      <c r="C4" s="397"/>
      <c r="D4" s="397"/>
      <c r="E4" s="397"/>
      <c r="F4" s="397"/>
      <c r="G4" s="393"/>
      <c r="H4" s="393"/>
    </row>
    <row r="5" spans="1:8">
      <c r="A5" s="395"/>
      <c r="B5" s="395"/>
      <c r="C5" s="395"/>
      <c r="D5" s="395"/>
      <c r="E5" s="395"/>
      <c r="F5" s="395"/>
      <c r="G5" s="393"/>
      <c r="H5" s="393"/>
    </row>
    <row r="6" spans="1:8" ht="14">
      <c r="A6" s="504" t="str">
        <f>+ToC!A5</f>
        <v>General Insurers Annual Return</v>
      </c>
      <c r="B6" s="395"/>
      <c r="C6" s="395"/>
      <c r="D6" s="395"/>
      <c r="E6" s="395"/>
      <c r="F6" s="395"/>
      <c r="G6" s="393"/>
      <c r="H6" s="393"/>
    </row>
    <row r="7" spans="1:8" ht="14">
      <c r="A7" s="504" t="str">
        <f>+ToC!A6</f>
        <v>For Year Ended:</v>
      </c>
      <c r="B7" s="395"/>
      <c r="C7" s="1775"/>
      <c r="D7" s="1274"/>
      <c r="E7" s="1274"/>
      <c r="F7" s="1773">
        <f>+Cover!A22</f>
        <v>0</v>
      </c>
      <c r="G7" s="393"/>
      <c r="H7" s="393"/>
    </row>
    <row r="8" spans="1:8" ht="14">
      <c r="A8" s="504"/>
      <c r="B8" s="1777"/>
      <c r="C8" s="1775"/>
      <c r="D8" s="1274"/>
      <c r="E8" s="1274"/>
      <c r="F8" s="1274"/>
      <c r="G8" s="393"/>
      <c r="H8" s="393"/>
    </row>
    <row r="9" spans="1:8" ht="14">
      <c r="A9" s="1774" t="s">
        <v>742</v>
      </c>
      <c r="B9" s="397"/>
      <c r="C9" s="397"/>
      <c r="D9" s="1709"/>
      <c r="E9" s="1707"/>
      <c r="F9" s="1714"/>
      <c r="G9" s="557"/>
      <c r="H9" s="393"/>
    </row>
    <row r="10" spans="1:8" ht="14">
      <c r="A10" s="504"/>
      <c r="B10" s="1777"/>
      <c r="C10" s="1775"/>
      <c r="D10" s="1274"/>
      <c r="E10" s="1274"/>
      <c r="F10" s="1274"/>
      <c r="G10" s="557"/>
      <c r="H10" s="393"/>
    </row>
    <row r="11" spans="1:8" ht="14">
      <c r="A11" s="504" t="s">
        <v>731</v>
      </c>
      <c r="B11" s="395"/>
      <c r="C11" s="1775" t="s">
        <v>749</v>
      </c>
      <c r="D11" s="1274"/>
      <c r="E11" s="1274"/>
      <c r="F11" s="1274"/>
      <c r="G11" s="557"/>
      <c r="H11" s="557"/>
    </row>
    <row r="12" spans="1:8" ht="14">
      <c r="A12" s="1775" t="s">
        <v>733</v>
      </c>
      <c r="B12" s="1274"/>
      <c r="C12" s="1274"/>
      <c r="D12" s="1274"/>
      <c r="E12" s="1274"/>
      <c r="F12" s="1274"/>
      <c r="G12" s="557"/>
      <c r="H12" s="557"/>
    </row>
    <row r="13" spans="1:8" ht="14">
      <c r="A13" s="300"/>
      <c r="B13" s="557"/>
      <c r="C13" s="557"/>
      <c r="D13" s="557"/>
      <c r="E13" s="557"/>
      <c r="F13" s="557"/>
      <c r="G13" s="557"/>
      <c r="H13" s="557"/>
    </row>
    <row r="14" spans="1:8" ht="14">
      <c r="A14" s="4193">
        <v>1</v>
      </c>
      <c r="B14" s="4194">
        <f t="shared" ref="B14:G14" si="0">+A14+1</f>
        <v>2</v>
      </c>
      <c r="C14" s="4194">
        <f t="shared" si="0"/>
        <v>3</v>
      </c>
      <c r="D14" s="4194">
        <f t="shared" si="0"/>
        <v>4</v>
      </c>
      <c r="E14" s="4194">
        <f t="shared" si="0"/>
        <v>5</v>
      </c>
      <c r="F14" s="4194">
        <f t="shared" si="0"/>
        <v>6</v>
      </c>
      <c r="G14" s="4194">
        <f t="shared" si="0"/>
        <v>7</v>
      </c>
      <c r="H14" s="557"/>
    </row>
    <row r="15" spans="1:8" ht="84">
      <c r="A15" s="4176" t="str">
        <f>"Figures grouped by Accident Year ending "&amp;TEXT($F$7,"dd-mmm")</f>
        <v>Figures grouped by Accident Year ending 00-Jan</v>
      </c>
      <c r="B15" s="4177" t="str">
        <f>+"No. of Claims first reported in "&amp;YEAR($F$7)</f>
        <v>No. of Claims first reported in 1900</v>
      </c>
      <c r="C15" s="4177" t="str">
        <f>+"Gross Claim Payments during "&amp;YEAR($F$7)</f>
        <v>Gross Claim Payments during 1900</v>
      </c>
      <c r="D15" s="4177" t="str">
        <f>+"Cumulative Gross Claim Payments from accident year to end of financial year "&amp;YEAR($F$7)</f>
        <v>Cumulative Gross Claim Payments from accident year to end of financial year 1900</v>
      </c>
      <c r="E15" s="4178" t="str">
        <f>+"No. of Claims Outstanding at end of financial year "&amp;YEAR($F$7)</f>
        <v>No. of Claims Outstanding at end of financial year 1900</v>
      </c>
      <c r="F15" s="4177" t="str">
        <f>"Gross Case Reserves on Claims Outstanding at end of financial year "&amp;YEAR($F$7)</f>
        <v>Gross Case Reserves on Claims Outstanding at end of financial year 1900</v>
      </c>
      <c r="G15" s="4177" t="str">
        <f>"Gross IBNR Reserve at end of financial year "&amp;YEAR($F$7)</f>
        <v>Gross IBNR Reserve at end of financial year 1900</v>
      </c>
      <c r="H15" s="557"/>
    </row>
    <row r="16" spans="1:8" ht="14">
      <c r="A16" s="4237"/>
      <c r="B16" s="4185" t="s">
        <v>734</v>
      </c>
      <c r="C16" s="4185" t="s">
        <v>349</v>
      </c>
      <c r="D16" s="4185" t="s">
        <v>349</v>
      </c>
      <c r="E16" s="4185" t="s">
        <v>734</v>
      </c>
      <c r="F16" s="4185" t="s">
        <v>349</v>
      </c>
      <c r="G16" s="4185" t="s">
        <v>349</v>
      </c>
      <c r="H16" s="557"/>
    </row>
    <row r="17" spans="1:8" ht="14">
      <c r="A17" s="4203">
        <f>YEAR($F$7)</f>
        <v>1900</v>
      </c>
      <c r="B17" s="4238"/>
      <c r="C17" s="4238"/>
      <c r="D17" s="4238"/>
      <c r="E17" s="4238"/>
      <c r="F17" s="4238"/>
      <c r="G17" s="4238"/>
      <c r="H17" s="557"/>
    </row>
    <row r="18" spans="1:8" ht="14">
      <c r="A18" s="4204">
        <f>+A17-1</f>
        <v>1899</v>
      </c>
      <c r="B18" s="4238"/>
      <c r="C18" s="4238"/>
      <c r="D18" s="4238"/>
      <c r="E18" s="4238"/>
      <c r="F18" s="4238"/>
      <c r="G18" s="4238"/>
      <c r="H18" s="557"/>
    </row>
    <row r="19" spans="1:8" ht="14">
      <c r="A19" s="4204">
        <f t="shared" ref="A19:A26" si="1">+A18-1</f>
        <v>1898</v>
      </c>
      <c r="B19" s="4238"/>
      <c r="C19" s="4238"/>
      <c r="D19" s="4238"/>
      <c r="E19" s="4238"/>
      <c r="F19" s="4238"/>
      <c r="G19" s="4238"/>
      <c r="H19" s="557"/>
    </row>
    <row r="20" spans="1:8" ht="14">
      <c r="A20" s="4204">
        <f t="shared" si="1"/>
        <v>1897</v>
      </c>
      <c r="B20" s="4238"/>
      <c r="C20" s="4238"/>
      <c r="D20" s="4238"/>
      <c r="E20" s="4238"/>
      <c r="F20" s="4238"/>
      <c r="G20" s="4238"/>
      <c r="H20" s="557"/>
    </row>
    <row r="21" spans="1:8" ht="14">
      <c r="A21" s="4204">
        <f t="shared" si="1"/>
        <v>1896</v>
      </c>
      <c r="B21" s="4238"/>
      <c r="C21" s="4238"/>
      <c r="D21" s="4238"/>
      <c r="E21" s="4238"/>
      <c r="F21" s="4238"/>
      <c r="G21" s="4238"/>
      <c r="H21" s="557"/>
    </row>
    <row r="22" spans="1:8" ht="14">
      <c r="A22" s="4204">
        <f t="shared" si="1"/>
        <v>1895</v>
      </c>
      <c r="B22" s="4238"/>
      <c r="C22" s="4238"/>
      <c r="D22" s="4238"/>
      <c r="E22" s="4238"/>
      <c r="F22" s="4238"/>
      <c r="G22" s="4238"/>
      <c r="H22" s="557"/>
    </row>
    <row r="23" spans="1:8" ht="14">
      <c r="A23" s="4204">
        <f t="shared" si="1"/>
        <v>1894</v>
      </c>
      <c r="B23" s="4238"/>
      <c r="C23" s="4238"/>
      <c r="D23" s="4238"/>
      <c r="E23" s="4238"/>
      <c r="F23" s="4238"/>
      <c r="G23" s="4238"/>
      <c r="H23" s="557"/>
    </row>
    <row r="24" spans="1:8" ht="14">
      <c r="A24" s="4204">
        <f t="shared" si="1"/>
        <v>1893</v>
      </c>
      <c r="B24" s="4238"/>
      <c r="C24" s="4238"/>
      <c r="D24" s="4238"/>
      <c r="E24" s="4238"/>
      <c r="F24" s="4238"/>
      <c r="G24" s="4238"/>
      <c r="H24" s="557"/>
    </row>
    <row r="25" spans="1:8" ht="14">
      <c r="A25" s="4204">
        <f t="shared" si="1"/>
        <v>1892</v>
      </c>
      <c r="B25" s="4238"/>
      <c r="C25" s="4238"/>
      <c r="D25" s="4238"/>
      <c r="E25" s="4238"/>
      <c r="F25" s="4238"/>
      <c r="G25" s="4238"/>
      <c r="H25" s="557"/>
    </row>
    <row r="26" spans="1:8" ht="14">
      <c r="A26" s="4204">
        <f t="shared" si="1"/>
        <v>1891</v>
      </c>
      <c r="B26" s="4238"/>
      <c r="C26" s="4238"/>
      <c r="D26" s="4238"/>
      <c r="E26" s="4238"/>
      <c r="F26" s="4238"/>
      <c r="G26" s="4238"/>
      <c r="H26" s="557"/>
    </row>
    <row r="27" spans="1:8" ht="14">
      <c r="A27" s="4205" t="str">
        <f>TEXT((A26-1),"0")&amp;" &amp; prior"</f>
        <v>1890 &amp; prior</v>
      </c>
      <c r="B27" s="4238"/>
      <c r="C27" s="4238"/>
      <c r="D27" s="4238"/>
      <c r="E27" s="4238"/>
      <c r="F27" s="4238"/>
      <c r="G27" s="4238"/>
      <c r="H27" s="557"/>
    </row>
    <row r="28" spans="1:8" ht="14">
      <c r="A28" s="4203" t="s">
        <v>735</v>
      </c>
      <c r="B28" s="4238"/>
      <c r="C28" s="4238"/>
      <c r="D28" s="4238"/>
      <c r="E28" s="4238"/>
      <c r="F28" s="4238"/>
      <c r="G28" s="4238"/>
      <c r="H28" s="557"/>
    </row>
    <row r="29" spans="1:8" ht="14">
      <c r="A29" s="4192" t="s">
        <v>187</v>
      </c>
      <c r="B29" s="4195">
        <f>SUM(B17:B28)</f>
        <v>0</v>
      </c>
      <c r="C29" s="4195">
        <f>SUM(C17:C28)</f>
        <v>0</v>
      </c>
      <c r="D29" s="4196"/>
      <c r="E29" s="4195">
        <f>SUM(E17:E28)</f>
        <v>0</v>
      </c>
      <c r="F29" s="4195">
        <f>SUM(F17:F28)</f>
        <v>0</v>
      </c>
      <c r="G29" s="4195">
        <f>SUM(G17:G28)</f>
        <v>0</v>
      </c>
      <c r="H29" s="557"/>
    </row>
    <row r="30" spans="1:8" ht="14">
      <c r="A30" s="4212"/>
      <c r="B30" s="2255"/>
      <c r="C30" s="2255"/>
      <c r="D30" s="2255"/>
      <c r="E30" s="2255"/>
      <c r="F30" s="2255"/>
      <c r="G30" s="2255"/>
      <c r="H30" s="557"/>
    </row>
    <row r="31" spans="1:8" ht="14">
      <c r="A31" s="4212"/>
      <c r="B31" s="2255"/>
      <c r="C31" s="2255"/>
      <c r="D31" s="2255"/>
      <c r="E31" s="2255"/>
      <c r="F31" s="2255"/>
      <c r="G31" s="2255"/>
      <c r="H31" s="557"/>
    </row>
    <row r="32" spans="1:8" ht="14">
      <c r="A32" s="1775" t="s">
        <v>736</v>
      </c>
      <c r="B32" s="4234"/>
      <c r="C32" s="4234"/>
      <c r="D32" s="4234"/>
      <c r="E32" s="4234"/>
      <c r="F32" s="4234"/>
      <c r="G32" s="4234"/>
      <c r="H32" s="557"/>
    </row>
    <row r="33" spans="1:8" ht="14">
      <c r="A33" s="1775"/>
      <c r="B33" s="4234"/>
      <c r="C33" s="4234"/>
      <c r="D33" s="4234"/>
      <c r="E33" s="4234"/>
      <c r="F33" s="4234"/>
      <c r="G33" s="4234"/>
      <c r="H33" s="557"/>
    </row>
    <row r="34" spans="1:8" ht="14">
      <c r="A34" s="507">
        <v>1</v>
      </c>
      <c r="B34" s="3992"/>
      <c r="C34" s="507">
        <v>3</v>
      </c>
      <c r="D34" s="507">
        <v>4</v>
      </c>
      <c r="E34" s="3992"/>
      <c r="F34" s="507">
        <v>6</v>
      </c>
      <c r="G34" s="507">
        <v>7</v>
      </c>
      <c r="H34" s="557"/>
    </row>
    <row r="35" spans="1:8" ht="92.25" customHeight="1">
      <c r="A35" s="4176" t="str">
        <f>"Figures grouped by Accident Year ending "&amp;TEXT($F$7,"dd-mmm")</f>
        <v>Figures grouped by Accident Year ending 00-Jan</v>
      </c>
      <c r="B35" s="4181"/>
      <c r="C35" s="4177" t="str">
        <f>+"Net Claim Payments during "&amp;YEAR($F$7)</f>
        <v>Net Claim Payments during 1900</v>
      </c>
      <c r="D35" s="4176" t="str">
        <f>+"Cumulative Net Claim Payments from accident year to end of financial year "&amp;YEAR($F$7)</f>
        <v>Cumulative Net Claim Payments from accident year to end of financial year 1900</v>
      </c>
      <c r="E35" s="4182"/>
      <c r="F35" s="4177" t="str">
        <f>"Net Case Reserves on Claims Outstanding at end of financial year "&amp;YEAR($F$7)</f>
        <v>Net Case Reserves on Claims Outstanding at end of financial year 1900</v>
      </c>
      <c r="G35" s="4177" t="str">
        <f>"Net IBNR Reserve at end of financial year "&amp;YEAR($F$7)</f>
        <v>Net IBNR Reserve at end of financial year 1900</v>
      </c>
      <c r="H35" s="557"/>
    </row>
    <row r="36" spans="1:8" ht="14">
      <c r="A36" s="4183"/>
      <c r="B36" s="4184"/>
      <c r="C36" s="1193" t="s">
        <v>349</v>
      </c>
      <c r="D36" s="1193" t="s">
        <v>349</v>
      </c>
      <c r="E36" s="4186"/>
      <c r="F36" s="1193" t="s">
        <v>349</v>
      </c>
      <c r="G36" s="1193" t="s">
        <v>349</v>
      </c>
      <c r="H36" s="557"/>
    </row>
    <row r="37" spans="1:8" ht="14">
      <c r="A37" s="4206">
        <f>YEAR($F$7)</f>
        <v>1900</v>
      </c>
      <c r="B37" s="4207"/>
      <c r="C37" s="4238"/>
      <c r="D37" s="4238"/>
      <c r="E37" s="4208"/>
      <c r="F37" s="4238"/>
      <c r="G37" s="4238"/>
      <c r="H37" s="557"/>
    </row>
    <row r="38" spans="1:8" ht="14">
      <c r="A38" s="4209">
        <f>+A37-1</f>
        <v>1899</v>
      </c>
      <c r="B38" s="4207"/>
      <c r="C38" s="4238"/>
      <c r="D38" s="4238"/>
      <c r="E38" s="4208"/>
      <c r="F38" s="4238"/>
      <c r="G38" s="4238"/>
      <c r="H38" s="557"/>
    </row>
    <row r="39" spans="1:8" ht="14">
      <c r="A39" s="4209">
        <f t="shared" ref="A39:A46" si="2">+A38-1</f>
        <v>1898</v>
      </c>
      <c r="B39" s="4207"/>
      <c r="C39" s="4238"/>
      <c r="D39" s="4238"/>
      <c r="E39" s="4208"/>
      <c r="F39" s="4238"/>
      <c r="G39" s="4238"/>
      <c r="H39" s="557"/>
    </row>
    <row r="40" spans="1:8" ht="14">
      <c r="A40" s="4209">
        <f t="shared" si="2"/>
        <v>1897</v>
      </c>
      <c r="B40" s="4207"/>
      <c r="C40" s="4238"/>
      <c r="D40" s="4238"/>
      <c r="E40" s="4208"/>
      <c r="F40" s="4238"/>
      <c r="G40" s="4238"/>
      <c r="H40" s="557"/>
    </row>
    <row r="41" spans="1:8" ht="14">
      <c r="A41" s="4209">
        <f t="shared" si="2"/>
        <v>1896</v>
      </c>
      <c r="B41" s="4207"/>
      <c r="C41" s="4238"/>
      <c r="D41" s="4238"/>
      <c r="E41" s="4208"/>
      <c r="F41" s="4238"/>
      <c r="G41" s="4238"/>
      <c r="H41" s="557"/>
    </row>
    <row r="42" spans="1:8" ht="14">
      <c r="A42" s="4209">
        <f t="shared" si="2"/>
        <v>1895</v>
      </c>
      <c r="B42" s="4207"/>
      <c r="C42" s="4238"/>
      <c r="D42" s="4238"/>
      <c r="E42" s="4208"/>
      <c r="F42" s="4238"/>
      <c r="G42" s="4238"/>
      <c r="H42" s="557"/>
    </row>
    <row r="43" spans="1:8" ht="14">
      <c r="A43" s="4209">
        <f t="shared" si="2"/>
        <v>1894</v>
      </c>
      <c r="B43" s="4207"/>
      <c r="C43" s="4238"/>
      <c r="D43" s="4238"/>
      <c r="E43" s="4208"/>
      <c r="F43" s="4238"/>
      <c r="G43" s="4238"/>
      <c r="H43" s="557"/>
    </row>
    <row r="44" spans="1:8" ht="14">
      <c r="A44" s="4209">
        <f t="shared" si="2"/>
        <v>1893</v>
      </c>
      <c r="B44" s="4207"/>
      <c r="C44" s="4238"/>
      <c r="D44" s="4238"/>
      <c r="E44" s="4208"/>
      <c r="F44" s="4238"/>
      <c r="G44" s="4238"/>
      <c r="H44" s="557"/>
    </row>
    <row r="45" spans="1:8" ht="14">
      <c r="A45" s="4209">
        <f t="shared" si="2"/>
        <v>1892</v>
      </c>
      <c r="B45" s="4207"/>
      <c r="C45" s="4238"/>
      <c r="D45" s="4238"/>
      <c r="E45" s="4208"/>
      <c r="F45" s="4238"/>
      <c r="G45" s="4238"/>
      <c r="H45" s="557"/>
    </row>
    <row r="46" spans="1:8" ht="14">
      <c r="A46" s="4209">
        <f t="shared" si="2"/>
        <v>1891</v>
      </c>
      <c r="B46" s="4207"/>
      <c r="C46" s="4238"/>
      <c r="D46" s="4238"/>
      <c r="E46" s="4208"/>
      <c r="F46" s="4238"/>
      <c r="G46" s="4238"/>
      <c r="H46" s="557"/>
    </row>
    <row r="47" spans="1:8" ht="14">
      <c r="A47" s="4209" t="str">
        <f>TEXT((A46-1),"0")&amp;" &amp; prior"</f>
        <v>1890 &amp; prior</v>
      </c>
      <c r="B47" s="4207"/>
      <c r="C47" s="4238"/>
      <c r="D47" s="4238"/>
      <c r="E47" s="4208"/>
      <c r="F47" s="4238"/>
      <c r="G47" s="4238"/>
      <c r="H47" s="557"/>
    </row>
    <row r="48" spans="1:8" ht="14">
      <c r="A48" s="4206" t="s">
        <v>735</v>
      </c>
      <c r="B48" s="4207"/>
      <c r="C48" s="4238"/>
      <c r="D48" s="4238"/>
      <c r="E48" s="4208"/>
      <c r="F48" s="4238"/>
      <c r="G48" s="4238"/>
      <c r="H48" s="557"/>
    </row>
    <row r="49" spans="1:8" ht="14">
      <c r="A49" s="4191" t="s">
        <v>187</v>
      </c>
      <c r="B49" s="4210"/>
      <c r="C49" s="4199">
        <f>SUM(C37:C48)</f>
        <v>0</v>
      </c>
      <c r="D49" s="5744"/>
      <c r="E49" s="5745"/>
      <c r="F49" s="4195">
        <f>SUM(F37:F48)</f>
        <v>0</v>
      </c>
      <c r="G49" s="4195">
        <f>SUM(G37:G48)</f>
        <v>0</v>
      </c>
      <c r="H49" s="557"/>
    </row>
    <row r="50" spans="1:8" ht="14">
      <c r="A50" s="4236"/>
      <c r="B50" s="4236"/>
      <c r="C50" s="1274"/>
      <c r="D50" s="1274"/>
      <c r="E50" s="1274"/>
      <c r="F50" s="1274"/>
      <c r="G50" s="1274"/>
      <c r="H50" s="557"/>
    </row>
    <row r="51" spans="1:8" s="393" customFormat="1">
      <c r="A51" s="395"/>
      <c r="B51" s="395"/>
      <c r="C51" s="395"/>
      <c r="D51" s="395"/>
      <c r="E51" s="395"/>
      <c r="G51" s="4113" t="str">
        <f>+ToC!E96</f>
        <v xml:space="preserve">GENERAL Annual Return </v>
      </c>
    </row>
    <row r="52" spans="1:8" ht="14">
      <c r="A52" s="395"/>
      <c r="B52" s="395"/>
      <c r="C52" s="395"/>
      <c r="D52" s="395"/>
      <c r="E52" s="395"/>
      <c r="F52" s="397"/>
      <c r="G52" s="407" t="s">
        <v>750</v>
      </c>
      <c r="H52" s="393"/>
    </row>
    <row r="53" spans="1:8" hidden="1"/>
    <row r="54" spans="1:8" hidden="1"/>
    <row r="55" spans="1:8" hidden="1"/>
    <row r="56" spans="1:8" hidden="1"/>
    <row r="57" spans="1:8" hidden="1"/>
    <row r="58" spans="1:8" hidden="1"/>
    <row r="59" spans="1:8" hidden="1"/>
  </sheetData>
  <sheetProtection password="C3AA" sheet="1" objects="1" scenarios="1"/>
  <customSheetViews>
    <customSheetView guid="{54084986-DBD9-467D-BB87-84DFF604BE53}">
      <selection activeCell="A36" sqref="A36"/>
      <pageMargins left="0.5" right="0.39370078740157499" top="0.39370078740157499" bottom="0.39370078740157499" header="0.39370078740157499" footer="0.39370078740157499"/>
      <pageSetup paperSize="5" scale="70" orientation="portrait" r:id="rId1"/>
    </customSheetView>
  </customSheetViews>
  <mergeCells count="2">
    <mergeCell ref="D49:E49"/>
    <mergeCell ref="A1:G1"/>
  </mergeCells>
  <hyperlinks>
    <hyperlink ref="A1:G1" location="ToC!A1" display="50.24"/>
  </hyperlinks>
  <pageMargins left="0.5" right="0.39370078740157499" top="0.39370078740157499" bottom="0.39370078740157499" header="0.39370078740157499" footer="0.39370078740157499"/>
  <pageSetup paperSize="5" scale="70" orientation="portrait"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rgb="FFFF0000"/>
  </sheetPr>
  <dimension ref="A1:H57"/>
  <sheetViews>
    <sheetView topLeftCell="A35" workbookViewId="0">
      <selection activeCell="A18" sqref="A18:B19"/>
    </sheetView>
  </sheetViews>
  <sheetFormatPr defaultColWidth="0" defaultRowHeight="13" zeroHeight="1"/>
  <cols>
    <col min="1" max="1" width="26.796875" style="394" customWidth="1"/>
    <col min="2" max="7" width="20.796875" style="394" customWidth="1"/>
    <col min="8" max="8" width="0" style="394" hidden="1" customWidth="1"/>
    <col min="9" max="16384" width="9.296875" style="394" hidden="1"/>
  </cols>
  <sheetData>
    <row r="1" spans="1:8" ht="14">
      <c r="A1" s="5504" t="s">
        <v>751</v>
      </c>
      <c r="B1" s="5504"/>
      <c r="C1" s="5504"/>
      <c r="D1" s="5504"/>
      <c r="E1" s="5504"/>
      <c r="F1" s="5504"/>
      <c r="G1" s="5504"/>
      <c r="H1" s="567"/>
    </row>
    <row r="2" spans="1:8" ht="15.5">
      <c r="A2" s="509"/>
      <c r="B2" s="509"/>
      <c r="C2" s="509"/>
      <c r="D2" s="509"/>
      <c r="E2" s="509"/>
      <c r="F2" s="497" t="s">
        <v>874</v>
      </c>
      <c r="G2" s="509"/>
      <c r="H2" s="509"/>
    </row>
    <row r="3" spans="1:8" ht="14">
      <c r="A3" s="1728" t="str">
        <f>+Cover!A14</f>
        <v>Select Name of Insurer/ Financial Holding Company</v>
      </c>
      <c r="B3" s="1728"/>
      <c r="C3" s="1728"/>
      <c r="D3" s="1709"/>
      <c r="E3" s="1709"/>
      <c r="F3" s="1709"/>
      <c r="G3" s="509"/>
      <c r="H3" s="509"/>
    </row>
    <row r="4" spans="1:8" ht="14">
      <c r="A4" s="498" t="str">
        <f>+ToC!A3</f>
        <v>Insurer/Financial Holding Company</v>
      </c>
      <c r="B4" s="397"/>
      <c r="C4" s="397"/>
      <c r="D4" s="1709"/>
      <c r="E4" s="1709"/>
      <c r="F4" s="1709"/>
      <c r="G4" s="509"/>
      <c r="H4" s="509"/>
    </row>
    <row r="5" spans="1:8" ht="14">
      <c r="A5" s="498"/>
      <c r="B5" s="397"/>
      <c r="C5" s="397"/>
      <c r="D5" s="1709"/>
      <c r="E5" s="1709"/>
      <c r="F5" s="1709"/>
      <c r="G5" s="509"/>
      <c r="H5" s="509"/>
    </row>
    <row r="6" spans="1:8" ht="14">
      <c r="A6" s="498" t="str">
        <f>+ToC!A5</f>
        <v>General Insurers Annual Return</v>
      </c>
      <c r="B6" s="397"/>
      <c r="C6" s="397"/>
      <c r="D6" s="1709"/>
      <c r="E6" s="1709"/>
      <c r="F6" s="1709"/>
      <c r="G6" s="509"/>
      <c r="H6" s="509"/>
    </row>
    <row r="7" spans="1:8" ht="14">
      <c r="A7" s="498" t="str">
        <f>+ToC!A6</f>
        <v>For Year Ended:</v>
      </c>
      <c r="B7" s="397"/>
      <c r="C7" s="397"/>
      <c r="D7" s="1709"/>
      <c r="E7" s="1709"/>
      <c r="F7" s="1773">
        <f>+Cover!A22</f>
        <v>0</v>
      </c>
      <c r="G7" s="509"/>
      <c r="H7" s="509"/>
    </row>
    <row r="8" spans="1:8" ht="14">
      <c r="A8" s="1709"/>
      <c r="B8" s="1709"/>
      <c r="C8" s="1709"/>
      <c r="D8" s="395"/>
      <c r="E8" s="1709"/>
      <c r="F8" s="1709"/>
      <c r="G8" s="509"/>
      <c r="H8" s="509"/>
    </row>
    <row r="9" spans="1:8" ht="14">
      <c r="A9" s="1774" t="s">
        <v>742</v>
      </c>
      <c r="B9" s="397"/>
      <c r="C9" s="397"/>
      <c r="D9" s="1709"/>
      <c r="E9" s="1707"/>
      <c r="F9" s="1714"/>
      <c r="G9" s="570"/>
      <c r="H9" s="399"/>
    </row>
    <row r="10" spans="1:8" ht="14">
      <c r="A10" s="395"/>
      <c r="B10" s="397"/>
      <c r="C10" s="397"/>
      <c r="D10" s="1709"/>
      <c r="E10" s="1707"/>
      <c r="F10" s="1714"/>
      <c r="G10" s="570"/>
      <c r="H10" s="399"/>
    </row>
    <row r="11" spans="1:8" ht="14">
      <c r="A11" s="504" t="s">
        <v>731</v>
      </c>
      <c r="B11" s="395"/>
      <c r="C11" s="1775" t="s">
        <v>752</v>
      </c>
      <c r="D11" s="1274"/>
      <c r="E11" s="1274"/>
      <c r="F11" s="1274"/>
      <c r="G11" s="557"/>
      <c r="H11" s="557"/>
    </row>
    <row r="12" spans="1:8" ht="14">
      <c r="A12" s="1775" t="s">
        <v>733</v>
      </c>
      <c r="B12" s="1274"/>
      <c r="C12" s="1274"/>
      <c r="D12" s="1274"/>
      <c r="E12" s="1274"/>
      <c r="F12" s="1274"/>
      <c r="G12" s="557"/>
      <c r="H12" s="557"/>
    </row>
    <row r="13" spans="1:8" ht="14">
      <c r="A13" s="300"/>
      <c r="B13" s="557"/>
      <c r="C13" s="557"/>
      <c r="D13" s="557"/>
      <c r="E13" s="557"/>
      <c r="F13" s="557"/>
      <c r="G13" s="557"/>
      <c r="H13" s="557"/>
    </row>
    <row r="14" spans="1:8" ht="14">
      <c r="A14" s="4193">
        <v>1</v>
      </c>
      <c r="B14" s="4194">
        <f t="shared" ref="B14:G14" si="0">+A14+1</f>
        <v>2</v>
      </c>
      <c r="C14" s="4194">
        <f t="shared" si="0"/>
        <v>3</v>
      </c>
      <c r="D14" s="4194">
        <f t="shared" si="0"/>
        <v>4</v>
      </c>
      <c r="E14" s="4194">
        <f t="shared" si="0"/>
        <v>5</v>
      </c>
      <c r="F14" s="4194">
        <f t="shared" si="0"/>
        <v>6</v>
      </c>
      <c r="G14" s="4194">
        <f t="shared" si="0"/>
        <v>7</v>
      </c>
      <c r="H14" s="557"/>
    </row>
    <row r="15" spans="1:8" ht="84">
      <c r="A15" s="4176" t="str">
        <f>"Figures grouped by Accident Year ending "&amp;TEXT($F$7,"dd-mmm")</f>
        <v>Figures grouped by Accident Year ending 00-Jan</v>
      </c>
      <c r="B15" s="4177" t="str">
        <f>+"No. of Claims first reported in "&amp;YEAR($F$7)</f>
        <v>No. of Claims first reported in 1900</v>
      </c>
      <c r="C15" s="4177" t="str">
        <f>+"Gross Claim Payments during "&amp;YEAR($F$7)</f>
        <v>Gross Claim Payments during 1900</v>
      </c>
      <c r="D15" s="4177" t="str">
        <f>+"Cumulative Gross Claim Payments from accident year to end of financial year "&amp;YEAR($F$7)</f>
        <v>Cumulative Gross Claim Payments from accident year to end of financial year 1900</v>
      </c>
      <c r="E15" s="4178" t="str">
        <f>+"No. of Claims Outstanding at end of financial year "&amp;YEAR($F$7)</f>
        <v>No. of Claims Outstanding at end of financial year 1900</v>
      </c>
      <c r="F15" s="4177" t="str">
        <f>"Gross Case Reserves on Claims Outstanding at end of financial year "&amp;YEAR($F$7)</f>
        <v>Gross Case Reserves on Claims Outstanding at end of financial year 1900</v>
      </c>
      <c r="G15" s="4177" t="str">
        <f>"Gross IBNR Reserve at end of financial year "&amp;YEAR($F$7)</f>
        <v>Gross IBNR Reserve at end of financial year 1900</v>
      </c>
      <c r="H15" s="557"/>
    </row>
    <row r="16" spans="1:8" ht="14">
      <c r="A16" s="4179"/>
      <c r="B16" s="1193" t="s">
        <v>734</v>
      </c>
      <c r="C16" s="1193" t="s">
        <v>349</v>
      </c>
      <c r="D16" s="1193" t="s">
        <v>349</v>
      </c>
      <c r="E16" s="1193" t="s">
        <v>734</v>
      </c>
      <c r="F16" s="1193" t="s">
        <v>349</v>
      </c>
      <c r="G16" s="1193" t="s">
        <v>349</v>
      </c>
      <c r="H16" s="557"/>
    </row>
    <row r="17" spans="1:8" ht="14">
      <c r="A17" s="4203">
        <f>YEAR($F$7)</f>
        <v>1900</v>
      </c>
      <c r="B17" s="4238"/>
      <c r="C17" s="4238"/>
      <c r="D17" s="4238"/>
      <c r="E17" s="4238"/>
      <c r="F17" s="4238"/>
      <c r="G17" s="4238"/>
      <c r="H17" s="557"/>
    </row>
    <row r="18" spans="1:8" ht="14">
      <c r="A18" s="4204">
        <f>+A17-1</f>
        <v>1899</v>
      </c>
      <c r="B18" s="4238"/>
      <c r="C18" s="4238"/>
      <c r="D18" s="4238"/>
      <c r="E18" s="4238"/>
      <c r="F18" s="4238"/>
      <c r="G18" s="4238"/>
      <c r="H18" s="557"/>
    </row>
    <row r="19" spans="1:8" ht="14">
      <c r="A19" s="4204">
        <f t="shared" ref="A19:A26" si="1">+A18-1</f>
        <v>1898</v>
      </c>
      <c r="B19" s="4238"/>
      <c r="C19" s="4238"/>
      <c r="D19" s="4238"/>
      <c r="E19" s="4238"/>
      <c r="F19" s="4238"/>
      <c r="G19" s="4238"/>
      <c r="H19" s="557"/>
    </row>
    <row r="20" spans="1:8" ht="14">
      <c r="A20" s="4204">
        <f t="shared" si="1"/>
        <v>1897</v>
      </c>
      <c r="B20" s="4238"/>
      <c r="C20" s="4238"/>
      <c r="D20" s="4238"/>
      <c r="E20" s="4238"/>
      <c r="F20" s="4238"/>
      <c r="G20" s="4238"/>
      <c r="H20" s="557"/>
    </row>
    <row r="21" spans="1:8" ht="14">
      <c r="A21" s="4204">
        <f t="shared" si="1"/>
        <v>1896</v>
      </c>
      <c r="B21" s="4238"/>
      <c r="C21" s="4238"/>
      <c r="D21" s="4238"/>
      <c r="E21" s="4238"/>
      <c r="F21" s="4238"/>
      <c r="G21" s="4238"/>
      <c r="H21" s="557"/>
    </row>
    <row r="22" spans="1:8" ht="14">
      <c r="A22" s="4204">
        <f t="shared" si="1"/>
        <v>1895</v>
      </c>
      <c r="B22" s="4238"/>
      <c r="C22" s="4238"/>
      <c r="D22" s="4238"/>
      <c r="E22" s="4238"/>
      <c r="F22" s="4238"/>
      <c r="G22" s="4238"/>
      <c r="H22" s="557"/>
    </row>
    <row r="23" spans="1:8" ht="14">
      <c r="A23" s="4204">
        <f t="shared" si="1"/>
        <v>1894</v>
      </c>
      <c r="B23" s="4238"/>
      <c r="C23" s="4238"/>
      <c r="D23" s="4238"/>
      <c r="E23" s="4238"/>
      <c r="F23" s="4238"/>
      <c r="G23" s="4238"/>
      <c r="H23" s="557"/>
    </row>
    <row r="24" spans="1:8" ht="14">
      <c r="A24" s="4204">
        <f t="shared" si="1"/>
        <v>1893</v>
      </c>
      <c r="B24" s="4238"/>
      <c r="C24" s="4238"/>
      <c r="D24" s="4238"/>
      <c r="E24" s="4238"/>
      <c r="F24" s="4238"/>
      <c r="G24" s="4238"/>
      <c r="H24" s="557"/>
    </row>
    <row r="25" spans="1:8" ht="14">
      <c r="A25" s="4204">
        <f t="shared" si="1"/>
        <v>1892</v>
      </c>
      <c r="B25" s="4238"/>
      <c r="C25" s="4238"/>
      <c r="D25" s="4238"/>
      <c r="E25" s="4238"/>
      <c r="F25" s="4238"/>
      <c r="G25" s="4238"/>
      <c r="H25" s="557"/>
    </row>
    <row r="26" spans="1:8" ht="14">
      <c r="A26" s="4204">
        <f t="shared" si="1"/>
        <v>1891</v>
      </c>
      <c r="B26" s="4238"/>
      <c r="C26" s="4238"/>
      <c r="D26" s="4238"/>
      <c r="E26" s="4238"/>
      <c r="F26" s="4238"/>
      <c r="G26" s="4238"/>
      <c r="H26" s="557"/>
    </row>
    <row r="27" spans="1:8" ht="14">
      <c r="A27" s="4205" t="str">
        <f>TEXT((A26-1),"0")&amp;" &amp; prior"</f>
        <v>1890 &amp; prior</v>
      </c>
      <c r="B27" s="4238"/>
      <c r="C27" s="4238"/>
      <c r="D27" s="4238"/>
      <c r="E27" s="4238"/>
      <c r="F27" s="4238"/>
      <c r="G27" s="4238"/>
      <c r="H27" s="557"/>
    </row>
    <row r="28" spans="1:8" ht="14">
      <c r="A28" s="4203" t="s">
        <v>735</v>
      </c>
      <c r="B28" s="4238"/>
      <c r="C28" s="4238"/>
      <c r="D28" s="4238"/>
      <c r="E28" s="4238"/>
      <c r="F28" s="4238"/>
      <c r="G28" s="4238"/>
      <c r="H28" s="557"/>
    </row>
    <row r="29" spans="1:8" ht="14">
      <c r="A29" s="4192" t="s">
        <v>187</v>
      </c>
      <c r="B29" s="4195">
        <f>SUM(B17:B28)</f>
        <v>0</v>
      </c>
      <c r="C29" s="4195">
        <f>SUM(C17:C28)</f>
        <v>0</v>
      </c>
      <c r="D29" s="4196"/>
      <c r="E29" s="4195">
        <f>SUM(E17:E28)</f>
        <v>0</v>
      </c>
      <c r="F29" s="4195">
        <f>SUM(F17:F28)</f>
        <v>0</v>
      </c>
      <c r="G29" s="4195">
        <f>SUM(G17:G28)</f>
        <v>0</v>
      </c>
      <c r="H29" s="557"/>
    </row>
    <row r="30" spans="1:8" ht="14">
      <c r="A30" s="4212"/>
      <c r="B30" s="2255"/>
      <c r="C30" s="2255"/>
      <c r="D30" s="2255"/>
      <c r="E30" s="2255"/>
      <c r="F30" s="2255"/>
      <c r="G30" s="2255"/>
      <c r="H30" s="557"/>
    </row>
    <row r="31" spans="1:8" ht="14">
      <c r="A31" s="4212"/>
      <c r="B31" s="2255"/>
      <c r="C31" s="2255"/>
      <c r="D31" s="2255"/>
      <c r="E31" s="2255"/>
      <c r="F31" s="2255"/>
      <c r="G31" s="2255"/>
      <c r="H31" s="557"/>
    </row>
    <row r="32" spans="1:8" ht="14">
      <c r="A32" s="1775" t="s">
        <v>736</v>
      </c>
      <c r="B32" s="4234"/>
      <c r="C32" s="4234"/>
      <c r="D32" s="4234"/>
      <c r="E32" s="4234"/>
      <c r="F32" s="4234"/>
      <c r="G32" s="4234"/>
      <c r="H32" s="557"/>
    </row>
    <row r="33" spans="1:8" ht="14">
      <c r="A33" s="1775"/>
      <c r="B33" s="4234"/>
      <c r="C33" s="4234"/>
      <c r="D33" s="4234"/>
      <c r="E33" s="4234"/>
      <c r="F33" s="4234"/>
      <c r="G33" s="4234"/>
      <c r="H33" s="557"/>
    </row>
    <row r="34" spans="1:8" ht="14">
      <c r="A34" s="507">
        <v>1</v>
      </c>
      <c r="B34" s="3992"/>
      <c r="C34" s="507">
        <v>3</v>
      </c>
      <c r="D34" s="507">
        <v>4</v>
      </c>
      <c r="E34" s="3992"/>
      <c r="F34" s="507">
        <v>6</v>
      </c>
      <c r="G34" s="507">
        <v>7</v>
      </c>
      <c r="H34" s="557"/>
    </row>
    <row r="35" spans="1:8" ht="90" customHeight="1">
      <c r="A35" s="4176" t="str">
        <f>"Figures grouped by Accident Year ending "&amp;TEXT($F$7,"dd-mmm")</f>
        <v>Figures grouped by Accident Year ending 00-Jan</v>
      </c>
      <c r="B35" s="4181"/>
      <c r="C35" s="4177" t="str">
        <f>+"Net Claim Payments during "&amp;YEAR($F$7)</f>
        <v>Net Claim Payments during 1900</v>
      </c>
      <c r="D35" s="4176" t="str">
        <f>+"Cumulative Net Claim Payments from accident year to end of financial year "&amp;YEAR($F$7)</f>
        <v>Cumulative Net Claim Payments from accident year to end of financial year 1900</v>
      </c>
      <c r="E35" s="4182"/>
      <c r="F35" s="4177" t="str">
        <f>"Net Case Reserves on Claims Outstanding at end of financial year "&amp;YEAR($F$7)</f>
        <v>Net Case Reserves on Claims Outstanding at end of financial year 1900</v>
      </c>
      <c r="G35" s="4177" t="str">
        <f>"Net IBNR Reserve at end of financial year "&amp;YEAR($F$7)</f>
        <v>Net IBNR Reserve at end of financial year 1900</v>
      </c>
      <c r="H35" s="557"/>
    </row>
    <row r="36" spans="1:8" ht="14">
      <c r="A36" s="4183"/>
      <c r="B36" s="4184"/>
      <c r="C36" s="1193" t="s">
        <v>349</v>
      </c>
      <c r="D36" s="1193" t="s">
        <v>349</v>
      </c>
      <c r="E36" s="4186"/>
      <c r="F36" s="1193" t="s">
        <v>349</v>
      </c>
      <c r="G36" s="1193" t="s">
        <v>349</v>
      </c>
      <c r="H36" s="557"/>
    </row>
    <row r="37" spans="1:8" ht="14">
      <c r="A37" s="4206">
        <f>YEAR($F$7)</f>
        <v>1900</v>
      </c>
      <c r="B37" s="4207"/>
      <c r="C37" s="4238"/>
      <c r="D37" s="4238"/>
      <c r="E37" s="4208"/>
      <c r="F37" s="4238"/>
      <c r="G37" s="4238"/>
      <c r="H37" s="557"/>
    </row>
    <row r="38" spans="1:8" ht="14">
      <c r="A38" s="4209">
        <f>+A37-1</f>
        <v>1899</v>
      </c>
      <c r="B38" s="4207"/>
      <c r="C38" s="4238"/>
      <c r="D38" s="4238"/>
      <c r="E38" s="4208"/>
      <c r="F38" s="4238"/>
      <c r="G38" s="4238"/>
      <c r="H38" s="557"/>
    </row>
    <row r="39" spans="1:8" ht="14">
      <c r="A39" s="4209">
        <f t="shared" ref="A39:A46" si="2">+A38-1</f>
        <v>1898</v>
      </c>
      <c r="B39" s="4207"/>
      <c r="C39" s="4238"/>
      <c r="D39" s="4238"/>
      <c r="E39" s="4208"/>
      <c r="F39" s="4238"/>
      <c r="G39" s="4238"/>
      <c r="H39" s="557"/>
    </row>
    <row r="40" spans="1:8" ht="14">
      <c r="A40" s="4209">
        <f t="shared" si="2"/>
        <v>1897</v>
      </c>
      <c r="B40" s="4207"/>
      <c r="C40" s="4238"/>
      <c r="D40" s="4238"/>
      <c r="E40" s="4208"/>
      <c r="F40" s="4238"/>
      <c r="G40" s="4238"/>
      <c r="H40" s="557"/>
    </row>
    <row r="41" spans="1:8" ht="14">
      <c r="A41" s="4209">
        <f t="shared" si="2"/>
        <v>1896</v>
      </c>
      <c r="B41" s="4207"/>
      <c r="C41" s="4238"/>
      <c r="D41" s="4238"/>
      <c r="E41" s="4208"/>
      <c r="F41" s="4238"/>
      <c r="G41" s="4238"/>
      <c r="H41" s="557"/>
    </row>
    <row r="42" spans="1:8" ht="14">
      <c r="A42" s="4209">
        <f t="shared" si="2"/>
        <v>1895</v>
      </c>
      <c r="B42" s="4207"/>
      <c r="C42" s="4238"/>
      <c r="D42" s="4238"/>
      <c r="E42" s="4208"/>
      <c r="F42" s="4238"/>
      <c r="G42" s="4238"/>
      <c r="H42" s="557"/>
    </row>
    <row r="43" spans="1:8" ht="14">
      <c r="A43" s="4209">
        <f t="shared" si="2"/>
        <v>1894</v>
      </c>
      <c r="B43" s="4207"/>
      <c r="C43" s="4238"/>
      <c r="D43" s="4238"/>
      <c r="E43" s="4208"/>
      <c r="F43" s="4238"/>
      <c r="G43" s="4238"/>
      <c r="H43" s="557"/>
    </row>
    <row r="44" spans="1:8" ht="14">
      <c r="A44" s="4209">
        <f t="shared" si="2"/>
        <v>1893</v>
      </c>
      <c r="B44" s="4207"/>
      <c r="C44" s="4238"/>
      <c r="D44" s="4238"/>
      <c r="E44" s="4208"/>
      <c r="F44" s="4238"/>
      <c r="G44" s="4238"/>
      <c r="H44" s="557"/>
    </row>
    <row r="45" spans="1:8" ht="14">
      <c r="A45" s="4209">
        <f t="shared" si="2"/>
        <v>1892</v>
      </c>
      <c r="B45" s="4207"/>
      <c r="C45" s="4238"/>
      <c r="D45" s="4238"/>
      <c r="E45" s="4208"/>
      <c r="F45" s="4238"/>
      <c r="G45" s="4238"/>
      <c r="H45" s="557"/>
    </row>
    <row r="46" spans="1:8" ht="14">
      <c r="A46" s="4209">
        <f t="shared" si="2"/>
        <v>1891</v>
      </c>
      <c r="B46" s="4207"/>
      <c r="C46" s="4238"/>
      <c r="D46" s="4238"/>
      <c r="E46" s="4208"/>
      <c r="F46" s="4238"/>
      <c r="G46" s="4238"/>
      <c r="H46" s="557"/>
    </row>
    <row r="47" spans="1:8" ht="14">
      <c r="A47" s="4209" t="str">
        <f>TEXT((A46-1),"0")&amp;" &amp; prior"</f>
        <v>1890 &amp; prior</v>
      </c>
      <c r="B47" s="4207"/>
      <c r="C47" s="4238"/>
      <c r="D47" s="4238"/>
      <c r="E47" s="4208"/>
      <c r="F47" s="4238"/>
      <c r="G47" s="4238"/>
      <c r="H47" s="557"/>
    </row>
    <row r="48" spans="1:8" ht="14">
      <c r="A48" s="4206" t="s">
        <v>735</v>
      </c>
      <c r="B48" s="4207"/>
      <c r="C48" s="4238"/>
      <c r="D48" s="4238"/>
      <c r="E48" s="4208"/>
      <c r="F48" s="4239"/>
      <c r="G48" s="4239"/>
      <c r="H48" s="557"/>
    </row>
    <row r="49" spans="1:8" ht="14">
      <c r="A49" s="4191" t="s">
        <v>187</v>
      </c>
      <c r="B49" s="4210"/>
      <c r="C49" s="4199">
        <f>SUM(C37:C48)</f>
        <v>0</v>
      </c>
      <c r="D49" s="5744"/>
      <c r="E49" s="5745"/>
      <c r="F49" s="4195">
        <f>SUM(F37:F48)</f>
        <v>0</v>
      </c>
      <c r="G49" s="4195">
        <f>SUM(G37:G48)</f>
        <v>0</v>
      </c>
      <c r="H49" s="557"/>
    </row>
    <row r="50" spans="1:8" ht="14">
      <c r="A50" s="4236"/>
      <c r="B50" s="4236"/>
      <c r="C50" s="1274"/>
      <c r="D50" s="1274"/>
      <c r="E50" s="1274"/>
      <c r="F50" s="1274"/>
      <c r="G50" s="1274"/>
      <c r="H50" s="557"/>
    </row>
    <row r="51" spans="1:8" ht="14">
      <c r="A51" s="395"/>
      <c r="B51" s="395"/>
      <c r="C51" s="395"/>
      <c r="D51" s="395"/>
      <c r="E51" s="395"/>
      <c r="F51" s="395"/>
      <c r="G51" s="400" t="str">
        <f>+ToC!E96</f>
        <v xml:space="preserve">GENERAL Annual Return </v>
      </c>
      <c r="H51" s="393"/>
    </row>
    <row r="52" spans="1:8" ht="14">
      <c r="A52" s="395"/>
      <c r="B52" s="395"/>
      <c r="C52" s="395"/>
      <c r="D52" s="395"/>
      <c r="E52" s="395"/>
      <c r="F52" s="395"/>
      <c r="G52" s="407" t="s">
        <v>1899</v>
      </c>
      <c r="H52" s="393"/>
    </row>
    <row r="53" spans="1:8" hidden="1"/>
    <row r="54" spans="1:8" hidden="1"/>
    <row r="55" spans="1:8" hidden="1"/>
    <row r="56" spans="1:8" hidden="1"/>
    <row r="57" spans="1:8" hidden="1"/>
  </sheetData>
  <sheetProtection password="C3AA" sheet="1" objects="1" scenarios="1"/>
  <customSheetViews>
    <customSheetView guid="{54084986-DBD9-467D-BB87-84DFF604BE53}" topLeftCell="A4">
      <selection activeCell="A11" sqref="A11:XFD13"/>
      <pageMargins left="0.5" right="0.39370078740157499" top="0.39370078740157499" bottom="0.39370078740157499" header="0.39370078740157499" footer="0.39370078740157499"/>
      <pageSetup paperSize="5" scale="70" orientation="portrait" r:id="rId1"/>
    </customSheetView>
  </customSheetViews>
  <mergeCells count="2">
    <mergeCell ref="D49:E49"/>
    <mergeCell ref="A1:G1"/>
  </mergeCells>
  <hyperlinks>
    <hyperlink ref="A1:G1" location="ToC!A1" display="50.25"/>
  </hyperlinks>
  <pageMargins left="0.5" right="0.39370078740157499" top="0.39370078740157499" bottom="0.39370078740157499" header="0.39370078740157499" footer="0.39370078740157499"/>
  <pageSetup paperSize="5" scale="70" orientation="portrait"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rgb="FFFF0000"/>
  </sheetPr>
  <dimension ref="A1:H57"/>
  <sheetViews>
    <sheetView topLeftCell="A16" workbookViewId="0">
      <selection activeCell="A18" sqref="A18:B19"/>
    </sheetView>
  </sheetViews>
  <sheetFormatPr defaultColWidth="0" defaultRowHeight="13" zeroHeight="1"/>
  <cols>
    <col min="1" max="1" width="26.796875" style="394" customWidth="1"/>
    <col min="2" max="7" width="20.796875" style="394" customWidth="1"/>
    <col min="8" max="8" width="0" style="394" hidden="1" customWidth="1"/>
    <col min="9" max="16384" width="9.296875" style="394" hidden="1"/>
  </cols>
  <sheetData>
    <row r="1" spans="1:8" ht="14">
      <c r="A1" s="5504" t="s">
        <v>753</v>
      </c>
      <c r="B1" s="5504"/>
      <c r="C1" s="5504"/>
      <c r="D1" s="5504"/>
      <c r="E1" s="5504"/>
      <c r="F1" s="5504"/>
      <c r="G1" s="5504"/>
      <c r="H1" s="567"/>
    </row>
    <row r="2" spans="1:8" ht="15.5">
      <c r="A2" s="509"/>
      <c r="B2" s="509"/>
      <c r="C2" s="509"/>
      <c r="D2" s="509"/>
      <c r="E2" s="509"/>
      <c r="F2" s="497" t="s">
        <v>874</v>
      </c>
      <c r="G2" s="509"/>
      <c r="H2" s="509"/>
    </row>
    <row r="3" spans="1:8" ht="14">
      <c r="A3" s="1774" t="str">
        <f>+Cover!A14</f>
        <v>Select Name of Insurer/ Financial Holding Company</v>
      </c>
      <c r="B3" s="1778"/>
      <c r="C3" s="1778"/>
      <c r="D3" s="397"/>
      <c r="E3" s="397"/>
      <c r="F3" s="397"/>
      <c r="G3" s="393"/>
      <c r="H3" s="393"/>
    </row>
    <row r="4" spans="1:8" ht="14">
      <c r="A4" s="795" t="str">
        <f>+ToC!A3</f>
        <v>Insurer/Financial Holding Company</v>
      </c>
      <c r="B4" s="397"/>
      <c r="C4" s="397"/>
      <c r="D4" s="397"/>
      <c r="E4" s="397"/>
      <c r="F4" s="397"/>
      <c r="G4" s="393"/>
      <c r="H4" s="393"/>
    </row>
    <row r="5" spans="1:8" ht="14">
      <c r="A5" s="498"/>
      <c r="B5" s="397"/>
      <c r="C5" s="397"/>
      <c r="D5" s="397"/>
      <c r="E5" s="397"/>
      <c r="F5" s="397"/>
      <c r="G5" s="393"/>
      <c r="H5" s="393"/>
    </row>
    <row r="6" spans="1:8" ht="14">
      <c r="A6" s="498" t="str">
        <f>+ToC!A5</f>
        <v>General Insurers Annual Return</v>
      </c>
      <c r="B6" s="397"/>
      <c r="C6" s="397"/>
      <c r="D6" s="397"/>
      <c r="E6" s="397"/>
      <c r="F6" s="397"/>
      <c r="G6" s="393"/>
      <c r="H6" s="393"/>
    </row>
    <row r="7" spans="1:8" ht="14">
      <c r="A7" s="498" t="str">
        <f>+ToC!A6</f>
        <v>For Year Ended:</v>
      </c>
      <c r="B7" s="397"/>
      <c r="C7" s="397"/>
      <c r="D7" s="397"/>
      <c r="E7" s="397"/>
      <c r="F7" s="1773">
        <f>+Cover!A22</f>
        <v>0</v>
      </c>
      <c r="G7" s="393"/>
      <c r="H7" s="393"/>
    </row>
    <row r="8" spans="1:8" ht="14">
      <c r="A8" s="498"/>
      <c r="B8" s="397"/>
      <c r="C8" s="397"/>
      <c r="D8" s="397"/>
      <c r="E8" s="397"/>
      <c r="F8" s="397"/>
      <c r="G8" s="393"/>
      <c r="H8" s="393"/>
    </row>
    <row r="9" spans="1:8" ht="14">
      <c r="A9" s="1774" t="s">
        <v>742</v>
      </c>
      <c r="B9" s="397"/>
      <c r="C9" s="397"/>
      <c r="D9" s="1709"/>
      <c r="E9" s="1707"/>
      <c r="F9" s="1714"/>
      <c r="G9" s="570"/>
      <c r="H9" s="393"/>
    </row>
    <row r="10" spans="1:8" ht="14">
      <c r="A10" s="498"/>
      <c r="B10" s="397"/>
      <c r="C10" s="397"/>
      <c r="D10" s="397"/>
      <c r="E10" s="397"/>
      <c r="F10" s="397"/>
      <c r="G10" s="551"/>
      <c r="H10" s="393"/>
    </row>
    <row r="11" spans="1:8" ht="14">
      <c r="A11" s="504" t="s">
        <v>731</v>
      </c>
      <c r="B11" s="395"/>
      <c r="C11" s="1775" t="s">
        <v>754</v>
      </c>
      <c r="D11" s="1274"/>
      <c r="E11" s="1274"/>
      <c r="F11" s="1274"/>
      <c r="G11" s="557"/>
      <c r="H11" s="557"/>
    </row>
    <row r="12" spans="1:8" ht="14">
      <c r="A12" s="1775" t="s">
        <v>733</v>
      </c>
      <c r="B12" s="1274"/>
      <c r="C12" s="1274"/>
      <c r="D12" s="1274"/>
      <c r="E12" s="1274"/>
      <c r="F12" s="1274"/>
      <c r="G12" s="557"/>
      <c r="H12" s="557"/>
    </row>
    <row r="13" spans="1:8" ht="14">
      <c r="A13" s="300"/>
      <c r="B13" s="557"/>
      <c r="C13" s="557"/>
      <c r="D13" s="557"/>
      <c r="E13" s="557"/>
      <c r="F13" s="557"/>
      <c r="G13" s="557"/>
      <c r="H13" s="557"/>
    </row>
    <row r="14" spans="1:8" ht="14">
      <c r="A14" s="4193">
        <v>1</v>
      </c>
      <c r="B14" s="4194">
        <f t="shared" ref="B14:G14" si="0">+A14+1</f>
        <v>2</v>
      </c>
      <c r="C14" s="4194">
        <f t="shared" si="0"/>
        <v>3</v>
      </c>
      <c r="D14" s="4194">
        <f t="shared" si="0"/>
        <v>4</v>
      </c>
      <c r="E14" s="4194">
        <f t="shared" si="0"/>
        <v>5</v>
      </c>
      <c r="F14" s="4194">
        <f t="shared" si="0"/>
        <v>6</v>
      </c>
      <c r="G14" s="4194">
        <f t="shared" si="0"/>
        <v>7</v>
      </c>
      <c r="H14" s="557"/>
    </row>
    <row r="15" spans="1:8" ht="84">
      <c r="A15" s="4176" t="str">
        <f>"Figures grouped by Accident Year ending "&amp;TEXT($F$7,"dd-mmm")</f>
        <v>Figures grouped by Accident Year ending 00-Jan</v>
      </c>
      <c r="B15" s="4177" t="str">
        <f>+"No. of Claims first reported in "&amp;YEAR($F$7)</f>
        <v>No. of Claims first reported in 1900</v>
      </c>
      <c r="C15" s="4177" t="str">
        <f>+"Gross Claim Payments during "&amp;YEAR($F$7)</f>
        <v>Gross Claim Payments during 1900</v>
      </c>
      <c r="D15" s="4177" t="str">
        <f>+"Cumulative Gross Claim Payments from accident year to end of financial year "&amp;YEAR($F$7)</f>
        <v>Cumulative Gross Claim Payments from accident year to end of financial year 1900</v>
      </c>
      <c r="E15" s="4178" t="str">
        <f>+"No. of Claims Outstanding at end of financial year "&amp;YEAR($F$7)</f>
        <v>No. of Claims Outstanding at end of financial year 1900</v>
      </c>
      <c r="F15" s="4177" t="str">
        <f>"Gross Case Reserves on Claims Outstanding at end of financial year "&amp;YEAR($F$7)</f>
        <v>Gross Case Reserves on Claims Outstanding at end of financial year 1900</v>
      </c>
      <c r="G15" s="4177" t="str">
        <f>"Gross IBNR Reserve at end of financial year "&amp;YEAR($F$7)</f>
        <v>Gross IBNR Reserve at end of financial year 1900</v>
      </c>
      <c r="H15" s="557"/>
    </row>
    <row r="16" spans="1:8" ht="14">
      <c r="A16" s="4237"/>
      <c r="B16" s="4185" t="s">
        <v>734</v>
      </c>
      <c r="C16" s="4185" t="s">
        <v>349</v>
      </c>
      <c r="D16" s="4185" t="s">
        <v>349</v>
      </c>
      <c r="E16" s="4185" t="s">
        <v>734</v>
      </c>
      <c r="F16" s="4185" t="s">
        <v>349</v>
      </c>
      <c r="G16" s="4185" t="s">
        <v>349</v>
      </c>
      <c r="H16" s="557"/>
    </row>
    <row r="17" spans="1:8" ht="14">
      <c r="A17" s="4203">
        <f>YEAR($F$7)</f>
        <v>1900</v>
      </c>
      <c r="B17" s="4238"/>
      <c r="C17" s="4238"/>
      <c r="D17" s="4238"/>
      <c r="E17" s="4238"/>
      <c r="F17" s="4238"/>
      <c r="G17" s="4238"/>
      <c r="H17" s="562"/>
    </row>
    <row r="18" spans="1:8" ht="14">
      <c r="A18" s="4204">
        <f>+A17-1</f>
        <v>1899</v>
      </c>
      <c r="B18" s="4238"/>
      <c r="C18" s="4238"/>
      <c r="D18" s="4238"/>
      <c r="E18" s="4238"/>
      <c r="F18" s="4238"/>
      <c r="G18" s="4238"/>
      <c r="H18" s="562"/>
    </row>
    <row r="19" spans="1:8" ht="14">
      <c r="A19" s="4204">
        <f t="shared" ref="A19:A26" si="1">+A18-1</f>
        <v>1898</v>
      </c>
      <c r="B19" s="4238"/>
      <c r="C19" s="4238"/>
      <c r="D19" s="4238"/>
      <c r="E19" s="4238"/>
      <c r="F19" s="4238"/>
      <c r="G19" s="4238"/>
      <c r="H19" s="562"/>
    </row>
    <row r="20" spans="1:8" ht="14">
      <c r="A20" s="4204">
        <f t="shared" si="1"/>
        <v>1897</v>
      </c>
      <c r="B20" s="4238"/>
      <c r="C20" s="4238"/>
      <c r="D20" s="4238"/>
      <c r="E20" s="4238"/>
      <c r="F20" s="4238"/>
      <c r="G20" s="4238"/>
      <c r="H20" s="562"/>
    </row>
    <row r="21" spans="1:8" ht="14">
      <c r="A21" s="4204">
        <f t="shared" si="1"/>
        <v>1896</v>
      </c>
      <c r="B21" s="4238"/>
      <c r="C21" s="4238"/>
      <c r="D21" s="4238"/>
      <c r="E21" s="4238"/>
      <c r="F21" s="4238"/>
      <c r="G21" s="4238"/>
      <c r="H21" s="562"/>
    </row>
    <row r="22" spans="1:8" ht="14">
      <c r="A22" s="4204">
        <f t="shared" si="1"/>
        <v>1895</v>
      </c>
      <c r="B22" s="4238"/>
      <c r="C22" s="4238"/>
      <c r="D22" s="4238"/>
      <c r="E22" s="4238"/>
      <c r="F22" s="4238"/>
      <c r="G22" s="4238"/>
      <c r="H22" s="562"/>
    </row>
    <row r="23" spans="1:8" ht="14">
      <c r="A23" s="4204">
        <f t="shared" si="1"/>
        <v>1894</v>
      </c>
      <c r="B23" s="4238"/>
      <c r="C23" s="4238"/>
      <c r="D23" s="4238"/>
      <c r="E23" s="4238"/>
      <c r="F23" s="4238"/>
      <c r="G23" s="4238"/>
      <c r="H23" s="562"/>
    </row>
    <row r="24" spans="1:8" ht="14">
      <c r="A24" s="4204">
        <f t="shared" si="1"/>
        <v>1893</v>
      </c>
      <c r="B24" s="4238"/>
      <c r="C24" s="4238"/>
      <c r="D24" s="4238"/>
      <c r="E24" s="4238"/>
      <c r="F24" s="4238"/>
      <c r="G24" s="4238"/>
      <c r="H24" s="562"/>
    </row>
    <row r="25" spans="1:8" ht="14">
      <c r="A25" s="4204">
        <f t="shared" si="1"/>
        <v>1892</v>
      </c>
      <c r="B25" s="4238"/>
      <c r="C25" s="4238"/>
      <c r="D25" s="4238"/>
      <c r="E25" s="4238"/>
      <c r="F25" s="4238"/>
      <c r="G25" s="4238"/>
      <c r="H25" s="562"/>
    </row>
    <row r="26" spans="1:8" ht="14">
      <c r="A26" s="4204">
        <f t="shared" si="1"/>
        <v>1891</v>
      </c>
      <c r="B26" s="4238"/>
      <c r="C26" s="4238"/>
      <c r="D26" s="4238"/>
      <c r="E26" s="4238"/>
      <c r="F26" s="4238"/>
      <c r="G26" s="4238"/>
      <c r="H26" s="562"/>
    </row>
    <row r="27" spans="1:8" ht="14">
      <c r="A27" s="4205" t="str">
        <f>TEXT((A26-1),"0")&amp;" &amp; prior"</f>
        <v>1890 &amp; prior</v>
      </c>
      <c r="B27" s="4238"/>
      <c r="C27" s="4238"/>
      <c r="D27" s="4238"/>
      <c r="E27" s="4238"/>
      <c r="F27" s="4238"/>
      <c r="G27" s="4238"/>
      <c r="H27" s="562"/>
    </row>
    <row r="28" spans="1:8" ht="14">
      <c r="A28" s="4203" t="s">
        <v>735</v>
      </c>
      <c r="B28" s="4238"/>
      <c r="C28" s="4238"/>
      <c r="D28" s="4238"/>
      <c r="E28" s="4238"/>
      <c r="F28" s="4238"/>
      <c r="G28" s="4238"/>
      <c r="H28" s="562"/>
    </row>
    <row r="29" spans="1:8" ht="14">
      <c r="A29" s="4192" t="s">
        <v>187</v>
      </c>
      <c r="B29" s="4195">
        <f>SUM(B17:B28)</f>
        <v>0</v>
      </c>
      <c r="C29" s="4195">
        <f>SUM(C17:C28)</f>
        <v>0</v>
      </c>
      <c r="D29" s="4196"/>
      <c r="E29" s="4195">
        <f>SUM(E17:E28)</f>
        <v>0</v>
      </c>
      <c r="F29" s="4195">
        <f>SUM(F17:F28)</f>
        <v>0</v>
      </c>
      <c r="G29" s="4195">
        <f>SUM(G17:G28)</f>
        <v>0</v>
      </c>
      <c r="H29" s="562"/>
    </row>
    <row r="30" spans="1:8" ht="14">
      <c r="A30" s="4212"/>
      <c r="B30" s="2255"/>
      <c r="C30" s="2255"/>
      <c r="D30" s="2255"/>
      <c r="E30" s="2255"/>
      <c r="F30" s="2255"/>
      <c r="G30" s="2255"/>
      <c r="H30" s="563"/>
    </row>
    <row r="31" spans="1:8" ht="14">
      <c r="A31" s="4212"/>
      <c r="B31" s="2255"/>
      <c r="C31" s="2255"/>
      <c r="D31" s="2255"/>
      <c r="E31" s="2255"/>
      <c r="F31" s="2255"/>
      <c r="G31" s="2255"/>
      <c r="H31" s="563"/>
    </row>
    <row r="32" spans="1:8" ht="14">
      <c r="A32" s="1775" t="s">
        <v>736</v>
      </c>
      <c r="B32" s="4234"/>
      <c r="C32" s="4234"/>
      <c r="D32" s="4234"/>
      <c r="E32" s="4234"/>
      <c r="F32" s="4234"/>
      <c r="G32" s="4234"/>
      <c r="H32" s="564"/>
    </row>
    <row r="33" spans="1:8" ht="14">
      <c r="A33" s="1775"/>
      <c r="B33" s="4234"/>
      <c r="C33" s="4234"/>
      <c r="D33" s="4234"/>
      <c r="E33" s="4234"/>
      <c r="F33" s="4234"/>
      <c r="G33" s="4234"/>
      <c r="H33" s="564"/>
    </row>
    <row r="34" spans="1:8" ht="14">
      <c r="A34" s="507">
        <v>1</v>
      </c>
      <c r="B34" s="3992"/>
      <c r="C34" s="507">
        <v>3</v>
      </c>
      <c r="D34" s="507">
        <v>4</v>
      </c>
      <c r="E34" s="3992"/>
      <c r="F34" s="507">
        <v>6</v>
      </c>
      <c r="G34" s="507">
        <v>7</v>
      </c>
      <c r="H34" s="562"/>
    </row>
    <row r="35" spans="1:8" ht="88.5" customHeight="1">
      <c r="A35" s="4176" t="str">
        <f>"Figures grouped by Accident Year ending "&amp;TEXT($F$7,"dd-mmm")</f>
        <v>Figures grouped by Accident Year ending 00-Jan</v>
      </c>
      <c r="B35" s="4181"/>
      <c r="C35" s="4177" t="str">
        <f>+"Net Claim Payments during "&amp;YEAR($F$7)</f>
        <v>Net Claim Payments during 1900</v>
      </c>
      <c r="D35" s="4176" t="str">
        <f>+"Cumulative Net Claim Payments from accident year to end of financial year "&amp;YEAR($F$7)</f>
        <v>Cumulative Net Claim Payments from accident year to end of financial year 1900</v>
      </c>
      <c r="E35" s="4182"/>
      <c r="F35" s="4177" t="str">
        <f>"Net Case Reserves on Claims Outstanding at end of financial year "&amp;YEAR($F$7)</f>
        <v>Net Case Reserves on Claims Outstanding at end of financial year 1900</v>
      </c>
      <c r="G35" s="4177" t="str">
        <f>"Net IBNR Reserve at end of financial year "&amp;YEAR($F$7)</f>
        <v>Net IBNR Reserve at end of financial year 1900</v>
      </c>
      <c r="H35" s="562"/>
    </row>
    <row r="36" spans="1:8" ht="14">
      <c r="A36" s="4183"/>
      <c r="B36" s="4184"/>
      <c r="C36" s="4185" t="s">
        <v>349</v>
      </c>
      <c r="D36" s="4185" t="s">
        <v>349</v>
      </c>
      <c r="E36" s="4186"/>
      <c r="F36" s="4185" t="s">
        <v>349</v>
      </c>
      <c r="G36" s="4185" t="s">
        <v>349</v>
      </c>
      <c r="H36" s="562"/>
    </row>
    <row r="37" spans="1:8" ht="14">
      <c r="A37" s="4206">
        <f>YEAR($F$7)</f>
        <v>1900</v>
      </c>
      <c r="B37" s="4207"/>
      <c r="C37" s="4238"/>
      <c r="D37" s="4238"/>
      <c r="E37" s="4208"/>
      <c r="F37" s="4238"/>
      <c r="G37" s="4238"/>
      <c r="H37" s="562"/>
    </row>
    <row r="38" spans="1:8" ht="14">
      <c r="A38" s="4209">
        <f>+A37-1</f>
        <v>1899</v>
      </c>
      <c r="B38" s="4207"/>
      <c r="C38" s="4238"/>
      <c r="D38" s="4238"/>
      <c r="E38" s="4208"/>
      <c r="F38" s="4238"/>
      <c r="G38" s="4238"/>
      <c r="H38" s="562"/>
    </row>
    <row r="39" spans="1:8" ht="14">
      <c r="A39" s="4209">
        <f t="shared" ref="A39:A46" si="2">+A38-1</f>
        <v>1898</v>
      </c>
      <c r="B39" s="4207"/>
      <c r="C39" s="4238"/>
      <c r="D39" s="4238"/>
      <c r="E39" s="4208"/>
      <c r="F39" s="4238"/>
      <c r="G39" s="4238"/>
      <c r="H39" s="562"/>
    </row>
    <row r="40" spans="1:8" ht="14">
      <c r="A40" s="4209">
        <f t="shared" si="2"/>
        <v>1897</v>
      </c>
      <c r="B40" s="4207"/>
      <c r="C40" s="4238"/>
      <c r="D40" s="4238"/>
      <c r="E40" s="4208"/>
      <c r="F40" s="4238"/>
      <c r="G40" s="4238"/>
      <c r="H40" s="562"/>
    </row>
    <row r="41" spans="1:8" ht="14">
      <c r="A41" s="4209">
        <f t="shared" si="2"/>
        <v>1896</v>
      </c>
      <c r="B41" s="4207"/>
      <c r="C41" s="4238"/>
      <c r="D41" s="4238"/>
      <c r="E41" s="4208"/>
      <c r="F41" s="4238"/>
      <c r="G41" s="4238"/>
      <c r="H41" s="562"/>
    </row>
    <row r="42" spans="1:8" ht="14">
      <c r="A42" s="4209">
        <f t="shared" si="2"/>
        <v>1895</v>
      </c>
      <c r="B42" s="4207"/>
      <c r="C42" s="4238"/>
      <c r="D42" s="4238"/>
      <c r="E42" s="4208"/>
      <c r="F42" s="4238"/>
      <c r="G42" s="4238"/>
      <c r="H42" s="562"/>
    </row>
    <row r="43" spans="1:8" ht="14">
      <c r="A43" s="4209">
        <f t="shared" si="2"/>
        <v>1894</v>
      </c>
      <c r="B43" s="4207"/>
      <c r="C43" s="4238"/>
      <c r="D43" s="4238"/>
      <c r="E43" s="4208"/>
      <c r="F43" s="4238"/>
      <c r="G43" s="4238"/>
      <c r="H43" s="562"/>
    </row>
    <row r="44" spans="1:8" ht="14">
      <c r="A44" s="4209">
        <f t="shared" si="2"/>
        <v>1893</v>
      </c>
      <c r="B44" s="4207"/>
      <c r="C44" s="4238"/>
      <c r="D44" s="4238"/>
      <c r="E44" s="4208"/>
      <c r="F44" s="4238"/>
      <c r="G44" s="4238"/>
      <c r="H44" s="562"/>
    </row>
    <row r="45" spans="1:8" ht="14">
      <c r="A45" s="4209">
        <f t="shared" si="2"/>
        <v>1892</v>
      </c>
      <c r="B45" s="4207"/>
      <c r="C45" s="4238"/>
      <c r="D45" s="4238"/>
      <c r="E45" s="4208"/>
      <c r="F45" s="4238"/>
      <c r="G45" s="4238"/>
      <c r="H45" s="562"/>
    </row>
    <row r="46" spans="1:8" ht="14">
      <c r="A46" s="4209">
        <f t="shared" si="2"/>
        <v>1891</v>
      </c>
      <c r="B46" s="4207"/>
      <c r="C46" s="4238"/>
      <c r="D46" s="4238"/>
      <c r="E46" s="4208"/>
      <c r="F46" s="4238"/>
      <c r="G46" s="4238"/>
      <c r="H46" s="562"/>
    </row>
    <row r="47" spans="1:8" ht="14">
      <c r="A47" s="4209" t="str">
        <f>TEXT((A46-1),"0")&amp;" &amp; prior"</f>
        <v>1890 &amp; prior</v>
      </c>
      <c r="B47" s="4207"/>
      <c r="C47" s="4238"/>
      <c r="D47" s="4238"/>
      <c r="E47" s="4208"/>
      <c r="F47" s="4238"/>
      <c r="G47" s="4238"/>
      <c r="H47" s="562"/>
    </row>
    <row r="48" spans="1:8" ht="14">
      <c r="A48" s="4206" t="s">
        <v>735</v>
      </c>
      <c r="B48" s="4207"/>
      <c r="C48" s="4238"/>
      <c r="D48" s="4238"/>
      <c r="E48" s="4208"/>
      <c r="F48" s="4238"/>
      <c r="G48" s="4238"/>
      <c r="H48" s="562"/>
    </row>
    <row r="49" spans="1:8" ht="14">
      <c r="A49" s="4191" t="s">
        <v>187</v>
      </c>
      <c r="B49" s="4210"/>
      <c r="C49" s="4199">
        <f>SUM(C37:C48)</f>
        <v>0</v>
      </c>
      <c r="D49" s="5744"/>
      <c r="E49" s="5745"/>
      <c r="F49" s="4195">
        <f>SUM(F37:F48)</f>
        <v>0</v>
      </c>
      <c r="G49" s="4195">
        <f>SUM(G37:G48)</f>
        <v>0</v>
      </c>
      <c r="H49" s="562"/>
    </row>
    <row r="50" spans="1:8" ht="14">
      <c r="A50" s="4236"/>
      <c r="B50" s="4236"/>
      <c r="C50" s="1274"/>
      <c r="D50" s="1274"/>
      <c r="E50" s="1274"/>
      <c r="F50" s="1274"/>
      <c r="G50" s="1274"/>
      <c r="H50" s="562"/>
    </row>
    <row r="51" spans="1:8" ht="14">
      <c r="A51" s="395"/>
      <c r="B51" s="395"/>
      <c r="C51" s="395"/>
      <c r="D51" s="395"/>
      <c r="E51" s="395"/>
      <c r="F51" s="395"/>
      <c r="G51" s="108" t="str">
        <f>+ToC!E96</f>
        <v xml:space="preserve">GENERAL Annual Return </v>
      </c>
    </row>
    <row r="52" spans="1:8" ht="14">
      <c r="A52" s="395"/>
      <c r="B52" s="395"/>
      <c r="C52" s="395"/>
      <c r="D52" s="395"/>
      <c r="E52" s="395"/>
      <c r="F52" s="397"/>
      <c r="G52" s="407" t="s">
        <v>1900</v>
      </c>
    </row>
    <row r="53" spans="1:8" hidden="1"/>
    <row r="54" spans="1:8" hidden="1"/>
    <row r="55" spans="1:8" hidden="1"/>
    <row r="56" spans="1:8" hidden="1"/>
    <row r="57" spans="1:8" hidden="1"/>
  </sheetData>
  <sheetProtection password="C3AA" sheet="1" objects="1" scenarios="1"/>
  <customSheetViews>
    <customSheetView guid="{54084986-DBD9-467D-BB87-84DFF604BE53}">
      <selection activeCell="A36" sqref="A36"/>
      <pageMargins left="0.5" right="0.39370078740157499" top="0.39370078740157499" bottom="0.39370078740157499" header="0.39370078740157499" footer="0.39370078740157499"/>
      <pageSetup paperSize="5" scale="70" orientation="portrait" r:id="rId1"/>
    </customSheetView>
  </customSheetViews>
  <mergeCells count="2">
    <mergeCell ref="D49:E49"/>
    <mergeCell ref="A1:G1"/>
  </mergeCells>
  <hyperlinks>
    <hyperlink ref="A1:G1" location="ToC!A1" display="50.26"/>
  </hyperlinks>
  <pageMargins left="0.5" right="0.39370078740157499" top="0.39370078740157499" bottom="0.39370078740157499" header="0.39370078740157499" footer="0.39370078740157499"/>
  <pageSetup paperSize="5" scale="70" orientation="portrait"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rgb="FFFF0000"/>
  </sheetPr>
  <dimension ref="A1:H52"/>
  <sheetViews>
    <sheetView topLeftCell="A35" workbookViewId="0">
      <selection activeCell="A18" sqref="A18:B19"/>
    </sheetView>
  </sheetViews>
  <sheetFormatPr defaultColWidth="0" defaultRowHeight="13" zeroHeight="1"/>
  <cols>
    <col min="1" max="1" width="26.796875" style="394" customWidth="1"/>
    <col min="2" max="7" width="20.796875" style="394" customWidth="1"/>
    <col min="8" max="8" width="0" style="394" hidden="1" customWidth="1"/>
    <col min="9" max="16384" width="9.296875" style="394" hidden="1"/>
  </cols>
  <sheetData>
    <row r="1" spans="1:8" ht="14">
      <c r="A1" s="5504" t="s">
        <v>755</v>
      </c>
      <c r="B1" s="5504"/>
      <c r="C1" s="5504"/>
      <c r="D1" s="5504"/>
      <c r="E1" s="5504"/>
      <c r="F1" s="5504"/>
      <c r="G1" s="5504"/>
      <c r="H1" s="567"/>
    </row>
    <row r="2" spans="1:8" ht="15.5">
      <c r="A2" s="509"/>
      <c r="B2" s="509"/>
      <c r="C2" s="509"/>
      <c r="D2" s="509"/>
      <c r="E2" s="509"/>
      <c r="F2" s="497" t="s">
        <v>874</v>
      </c>
      <c r="G2" s="509"/>
      <c r="H2" s="509"/>
    </row>
    <row r="3" spans="1:8" ht="14">
      <c r="A3" s="1728" t="str">
        <f>+Cover!A14</f>
        <v>Select Name of Insurer/ Financial Holding Company</v>
      </c>
      <c r="B3" s="1728"/>
      <c r="C3" s="1728"/>
      <c r="D3" s="397"/>
      <c r="E3" s="397"/>
      <c r="F3" s="397"/>
      <c r="G3" s="393"/>
      <c r="H3" s="393"/>
    </row>
    <row r="4" spans="1:8" ht="14">
      <c r="A4" s="498" t="str">
        <f>+ToC!A3</f>
        <v>Insurer/Financial Holding Company</v>
      </c>
      <c r="B4" s="397"/>
      <c r="C4" s="397"/>
      <c r="D4" s="397"/>
      <c r="E4" s="397"/>
      <c r="F4" s="397"/>
      <c r="G4" s="393"/>
      <c r="H4" s="393"/>
    </row>
    <row r="5" spans="1:8" ht="14">
      <c r="A5" s="498"/>
      <c r="B5" s="397"/>
      <c r="C5" s="397"/>
      <c r="D5" s="397"/>
      <c r="E5" s="397"/>
      <c r="F5" s="397"/>
      <c r="G5" s="393"/>
      <c r="H5" s="393"/>
    </row>
    <row r="6" spans="1:8" ht="14">
      <c r="A6" s="498" t="str">
        <f>+ToC!A5</f>
        <v>General Insurers Annual Return</v>
      </c>
      <c r="B6" s="397"/>
      <c r="C6" s="397"/>
      <c r="D6" s="397"/>
      <c r="E6" s="397"/>
      <c r="F6" s="397"/>
      <c r="G6" s="393"/>
      <c r="H6" s="393"/>
    </row>
    <row r="7" spans="1:8" ht="14">
      <c r="A7" s="498" t="str">
        <f>+ToC!A6</f>
        <v>For Year Ended:</v>
      </c>
      <c r="B7" s="397"/>
      <c r="C7" s="397"/>
      <c r="D7" s="397"/>
      <c r="E7" s="397"/>
      <c r="F7" s="1773">
        <f>+Cover!A22</f>
        <v>0</v>
      </c>
      <c r="G7" s="551"/>
      <c r="H7" s="393"/>
    </row>
    <row r="8" spans="1:8" ht="14">
      <c r="A8" s="498"/>
      <c r="B8" s="397"/>
      <c r="C8" s="397"/>
      <c r="D8" s="397"/>
      <c r="E8" s="397"/>
      <c r="F8" s="397"/>
      <c r="G8" s="551"/>
      <c r="H8" s="393"/>
    </row>
    <row r="9" spans="1:8" ht="14">
      <c r="A9" s="1774" t="s">
        <v>742</v>
      </c>
      <c r="B9" s="397"/>
      <c r="C9" s="397"/>
      <c r="D9" s="1709"/>
      <c r="E9" s="1707"/>
      <c r="F9" s="1714"/>
      <c r="G9" s="570"/>
      <c r="H9" s="393"/>
    </row>
    <row r="10" spans="1:8" ht="14">
      <c r="A10" s="498"/>
      <c r="B10" s="397"/>
      <c r="C10" s="397"/>
      <c r="D10" s="397"/>
      <c r="E10" s="397"/>
      <c r="F10" s="397"/>
      <c r="G10" s="551"/>
      <c r="H10" s="393"/>
    </row>
    <row r="11" spans="1:8" ht="14">
      <c r="A11" s="504" t="s">
        <v>731</v>
      </c>
      <c r="B11" s="395"/>
      <c r="C11" s="1775" t="s">
        <v>756</v>
      </c>
      <c r="D11" s="1274"/>
      <c r="E11" s="1274"/>
      <c r="F11" s="1274"/>
      <c r="G11" s="557"/>
      <c r="H11" s="557"/>
    </row>
    <row r="12" spans="1:8" ht="14">
      <c r="A12" s="1775" t="s">
        <v>733</v>
      </c>
      <c r="B12" s="1274"/>
      <c r="C12" s="1274"/>
      <c r="D12" s="1274"/>
      <c r="E12" s="1274"/>
      <c r="F12" s="1274"/>
      <c r="G12" s="557"/>
      <c r="H12" s="557"/>
    </row>
    <row r="13" spans="1:8" ht="14">
      <c r="A13" s="300"/>
      <c r="B13" s="557"/>
      <c r="C13" s="557"/>
      <c r="D13" s="557"/>
      <c r="E13" s="557"/>
      <c r="F13" s="557"/>
      <c r="G13" s="557"/>
      <c r="H13" s="557"/>
    </row>
    <row r="14" spans="1:8" ht="14">
      <c r="A14" s="4193">
        <v>1</v>
      </c>
      <c r="B14" s="4194">
        <f t="shared" ref="B14:G14" si="0">+A14+1</f>
        <v>2</v>
      </c>
      <c r="C14" s="4194">
        <f t="shared" si="0"/>
        <v>3</v>
      </c>
      <c r="D14" s="4194">
        <f t="shared" si="0"/>
        <v>4</v>
      </c>
      <c r="E14" s="4194">
        <f t="shared" si="0"/>
        <v>5</v>
      </c>
      <c r="F14" s="4194">
        <f t="shared" si="0"/>
        <v>6</v>
      </c>
      <c r="G14" s="4194">
        <f t="shared" si="0"/>
        <v>7</v>
      </c>
      <c r="H14" s="557"/>
    </row>
    <row r="15" spans="1:8" ht="84">
      <c r="A15" s="4176" t="str">
        <f>"Figures grouped by Accident Year ending "&amp;TEXT($F$7,"dd-mmm")</f>
        <v>Figures grouped by Accident Year ending 00-Jan</v>
      </c>
      <c r="B15" s="4177" t="str">
        <f>+"No. of Claims first reported in "&amp;YEAR($F$7)</f>
        <v>No. of Claims first reported in 1900</v>
      </c>
      <c r="C15" s="4177" t="str">
        <f>+"Gross Claim Payments during "&amp;YEAR($F$7)</f>
        <v>Gross Claim Payments during 1900</v>
      </c>
      <c r="D15" s="4177" t="str">
        <f>+"Cumulative Gross Claim Payments from accident year to end of financial year "&amp;YEAR($F$7)</f>
        <v>Cumulative Gross Claim Payments from accident year to end of financial year 1900</v>
      </c>
      <c r="E15" s="4178" t="str">
        <f>+"No. of Claims Outstanding at end of financial year "&amp;YEAR($F$7)</f>
        <v>No. of Claims Outstanding at end of financial year 1900</v>
      </c>
      <c r="F15" s="4177" t="str">
        <f>"Gross Case Reserves on Claims Outstanding at end of financial year "&amp;YEAR($F$7)</f>
        <v>Gross Case Reserves on Claims Outstanding at end of financial year 1900</v>
      </c>
      <c r="G15" s="4177" t="str">
        <f>"Gross IBNR Reserve at end of financial year "&amp;YEAR($F$7)</f>
        <v>Gross IBNR Reserve at end of financial year 1900</v>
      </c>
      <c r="H15" s="557"/>
    </row>
    <row r="16" spans="1:8" ht="14">
      <c r="A16" s="4237"/>
      <c r="B16" s="4185" t="s">
        <v>734</v>
      </c>
      <c r="C16" s="4185" t="s">
        <v>349</v>
      </c>
      <c r="D16" s="4185" t="s">
        <v>349</v>
      </c>
      <c r="E16" s="4185" t="s">
        <v>734</v>
      </c>
      <c r="F16" s="4185" t="s">
        <v>349</v>
      </c>
      <c r="G16" s="4185" t="s">
        <v>349</v>
      </c>
      <c r="H16" s="557"/>
    </row>
    <row r="17" spans="1:8" ht="14">
      <c r="A17" s="4203">
        <f>YEAR($F$7)</f>
        <v>1900</v>
      </c>
      <c r="B17" s="4238"/>
      <c r="C17" s="4238"/>
      <c r="D17" s="4238"/>
      <c r="E17" s="4238"/>
      <c r="F17" s="4238"/>
      <c r="G17" s="4238"/>
      <c r="H17" s="562"/>
    </row>
    <row r="18" spans="1:8" ht="14">
      <c r="A18" s="4204">
        <f>+A17-1</f>
        <v>1899</v>
      </c>
      <c r="B18" s="4238"/>
      <c r="C18" s="4238"/>
      <c r="D18" s="4238"/>
      <c r="E18" s="4238"/>
      <c r="F18" s="4238"/>
      <c r="G18" s="4238"/>
      <c r="H18" s="562"/>
    </row>
    <row r="19" spans="1:8" ht="14">
      <c r="A19" s="4204">
        <f t="shared" ref="A19:A26" si="1">+A18-1</f>
        <v>1898</v>
      </c>
      <c r="B19" s="4238"/>
      <c r="C19" s="4238"/>
      <c r="D19" s="4238"/>
      <c r="E19" s="4238"/>
      <c r="F19" s="4238"/>
      <c r="G19" s="4238"/>
      <c r="H19" s="562"/>
    </row>
    <row r="20" spans="1:8" ht="14">
      <c r="A20" s="4204">
        <f t="shared" si="1"/>
        <v>1897</v>
      </c>
      <c r="B20" s="4238"/>
      <c r="C20" s="4238"/>
      <c r="D20" s="4238"/>
      <c r="E20" s="4238"/>
      <c r="F20" s="4238"/>
      <c r="G20" s="4238"/>
      <c r="H20" s="562"/>
    </row>
    <row r="21" spans="1:8" ht="14">
      <c r="A21" s="4204">
        <f t="shared" si="1"/>
        <v>1896</v>
      </c>
      <c r="B21" s="4238"/>
      <c r="C21" s="4238"/>
      <c r="D21" s="4238"/>
      <c r="E21" s="4238"/>
      <c r="F21" s="4238"/>
      <c r="G21" s="4238"/>
      <c r="H21" s="562"/>
    </row>
    <row r="22" spans="1:8" ht="14">
      <c r="A22" s="4204">
        <f t="shared" si="1"/>
        <v>1895</v>
      </c>
      <c r="B22" s="4238"/>
      <c r="C22" s="4238"/>
      <c r="D22" s="4238"/>
      <c r="E22" s="4238"/>
      <c r="F22" s="4238"/>
      <c r="G22" s="4238"/>
      <c r="H22" s="562"/>
    </row>
    <row r="23" spans="1:8" ht="14">
      <c r="A23" s="4204">
        <f t="shared" si="1"/>
        <v>1894</v>
      </c>
      <c r="B23" s="4238"/>
      <c r="C23" s="4238"/>
      <c r="D23" s="4238"/>
      <c r="E23" s="4238"/>
      <c r="F23" s="4238"/>
      <c r="G23" s="4238"/>
      <c r="H23" s="562"/>
    </row>
    <row r="24" spans="1:8" ht="14">
      <c r="A24" s="4204">
        <f t="shared" si="1"/>
        <v>1893</v>
      </c>
      <c r="B24" s="4238"/>
      <c r="C24" s="4238"/>
      <c r="D24" s="4238"/>
      <c r="E24" s="4238"/>
      <c r="F24" s="4238"/>
      <c r="G24" s="4238"/>
      <c r="H24" s="562"/>
    </row>
    <row r="25" spans="1:8" ht="14">
      <c r="A25" s="4204">
        <f t="shared" si="1"/>
        <v>1892</v>
      </c>
      <c r="B25" s="4238"/>
      <c r="C25" s="4238"/>
      <c r="D25" s="4238"/>
      <c r="E25" s="4238"/>
      <c r="F25" s="4238"/>
      <c r="G25" s="4238"/>
      <c r="H25" s="562"/>
    </row>
    <row r="26" spans="1:8" ht="14">
      <c r="A26" s="4204">
        <f t="shared" si="1"/>
        <v>1891</v>
      </c>
      <c r="B26" s="4238"/>
      <c r="C26" s="4238"/>
      <c r="D26" s="4238"/>
      <c r="E26" s="4238"/>
      <c r="F26" s="4238"/>
      <c r="G26" s="4238"/>
      <c r="H26" s="562"/>
    </row>
    <row r="27" spans="1:8" ht="14">
      <c r="A27" s="4205" t="str">
        <f>TEXT((A26-1),"0")&amp;" &amp; prior"</f>
        <v>1890 &amp; prior</v>
      </c>
      <c r="B27" s="4238"/>
      <c r="C27" s="4238"/>
      <c r="D27" s="4238"/>
      <c r="E27" s="4238"/>
      <c r="F27" s="4238"/>
      <c r="G27" s="4238"/>
      <c r="H27" s="562"/>
    </row>
    <row r="28" spans="1:8" ht="14">
      <c r="A28" s="4203" t="s">
        <v>735</v>
      </c>
      <c r="B28" s="4238"/>
      <c r="C28" s="4238"/>
      <c r="D28" s="4238"/>
      <c r="E28" s="4238"/>
      <c r="F28" s="4238"/>
      <c r="G28" s="4238"/>
      <c r="H28" s="562"/>
    </row>
    <row r="29" spans="1:8" ht="14">
      <c r="A29" s="4192" t="s">
        <v>187</v>
      </c>
      <c r="B29" s="4195">
        <f>SUM(B17:B28)</f>
        <v>0</v>
      </c>
      <c r="C29" s="4195">
        <f>SUM(C17:C28)</f>
        <v>0</v>
      </c>
      <c r="D29" s="4196"/>
      <c r="E29" s="4195">
        <f>SUM(E17:E28)</f>
        <v>0</v>
      </c>
      <c r="F29" s="4195">
        <f>SUM(F17:F28)</f>
        <v>0</v>
      </c>
      <c r="G29" s="4195">
        <f>SUM(G17:G28)</f>
        <v>0</v>
      </c>
      <c r="H29" s="562"/>
    </row>
    <row r="30" spans="1:8" ht="14">
      <c r="A30" s="4212"/>
      <c r="B30" s="2255"/>
      <c r="C30" s="2255"/>
      <c r="D30" s="2255"/>
      <c r="E30" s="2255"/>
      <c r="F30" s="2255"/>
      <c r="G30" s="2255"/>
      <c r="H30" s="563"/>
    </row>
    <row r="31" spans="1:8" ht="14">
      <c r="A31" s="4212"/>
      <c r="B31" s="2255"/>
      <c r="C31" s="2255"/>
      <c r="D31" s="2255"/>
      <c r="E31" s="2255"/>
      <c r="F31" s="2255"/>
      <c r="G31" s="2255"/>
      <c r="H31" s="563"/>
    </row>
    <row r="32" spans="1:8" ht="14">
      <c r="A32" s="1775" t="s">
        <v>736</v>
      </c>
      <c r="B32" s="4234"/>
      <c r="C32" s="4234"/>
      <c r="D32" s="4234"/>
      <c r="E32" s="4234"/>
      <c r="F32" s="4234"/>
      <c r="G32" s="4234"/>
      <c r="H32" s="564"/>
    </row>
    <row r="33" spans="1:8" ht="14">
      <c r="A33" s="1775"/>
      <c r="B33" s="4234"/>
      <c r="C33" s="4234"/>
      <c r="D33" s="4234"/>
      <c r="E33" s="4234"/>
      <c r="F33" s="4234"/>
      <c r="G33" s="4234"/>
      <c r="H33" s="564"/>
    </row>
    <row r="34" spans="1:8" ht="14">
      <c r="A34" s="507">
        <v>1</v>
      </c>
      <c r="B34" s="3992"/>
      <c r="C34" s="507">
        <v>3</v>
      </c>
      <c r="D34" s="507">
        <v>4</v>
      </c>
      <c r="E34" s="3992"/>
      <c r="F34" s="507">
        <v>6</v>
      </c>
      <c r="G34" s="507">
        <v>7</v>
      </c>
      <c r="H34" s="562"/>
    </row>
    <row r="35" spans="1:8" ht="87.75" customHeight="1">
      <c r="A35" s="4176" t="str">
        <f>"Figures grouped by Accident Year ending "&amp;TEXT($F$7,"dd-mmm")</f>
        <v>Figures grouped by Accident Year ending 00-Jan</v>
      </c>
      <c r="B35" s="4181"/>
      <c r="C35" s="4177" t="str">
        <f>+"Net Claim Payments during "&amp;YEAR($F$7)</f>
        <v>Net Claim Payments during 1900</v>
      </c>
      <c r="D35" s="4176" t="str">
        <f>+"Cumulative Net Claim Payments from accident year to end of financial year "&amp;YEAR($F$7)</f>
        <v>Cumulative Net Claim Payments from accident year to end of financial year 1900</v>
      </c>
      <c r="E35" s="4182"/>
      <c r="F35" s="4177" t="str">
        <f>"Net Case Reserves on Claims Outstanding at end of financial year "&amp;YEAR($F$7)</f>
        <v>Net Case Reserves on Claims Outstanding at end of financial year 1900</v>
      </c>
      <c r="G35" s="4177" t="str">
        <f>"Net IBNR Reserve at end of financial year "&amp;YEAR($F$7)</f>
        <v>Net IBNR Reserve at end of financial year 1900</v>
      </c>
      <c r="H35" s="562"/>
    </row>
    <row r="36" spans="1:8" ht="14">
      <c r="A36" s="4183"/>
      <c r="B36" s="4184"/>
      <c r="C36" s="1193" t="s">
        <v>349</v>
      </c>
      <c r="D36" s="1193" t="s">
        <v>349</v>
      </c>
      <c r="E36" s="4186"/>
      <c r="F36" s="1193" t="s">
        <v>349</v>
      </c>
      <c r="G36" s="1193" t="s">
        <v>349</v>
      </c>
      <c r="H36" s="562"/>
    </row>
    <row r="37" spans="1:8" ht="14">
      <c r="A37" s="4206">
        <f>YEAR($F$7)</f>
        <v>1900</v>
      </c>
      <c r="B37" s="4207"/>
      <c r="C37" s="4238"/>
      <c r="D37" s="4238"/>
      <c r="E37" s="4208"/>
      <c r="F37" s="4238"/>
      <c r="G37" s="4238"/>
      <c r="H37" s="562"/>
    </row>
    <row r="38" spans="1:8" ht="14">
      <c r="A38" s="4209">
        <f>+A37-1</f>
        <v>1899</v>
      </c>
      <c r="B38" s="4207"/>
      <c r="C38" s="4238"/>
      <c r="D38" s="4238"/>
      <c r="E38" s="4208"/>
      <c r="F38" s="4238"/>
      <c r="G38" s="4238"/>
      <c r="H38" s="562"/>
    </row>
    <row r="39" spans="1:8" ht="14">
      <c r="A39" s="4209">
        <f t="shared" ref="A39:A46" si="2">+A38-1</f>
        <v>1898</v>
      </c>
      <c r="B39" s="4207"/>
      <c r="C39" s="4238"/>
      <c r="D39" s="4238"/>
      <c r="E39" s="4208"/>
      <c r="F39" s="4238"/>
      <c r="G39" s="4238"/>
      <c r="H39" s="562"/>
    </row>
    <row r="40" spans="1:8" ht="14">
      <c r="A40" s="4209">
        <f t="shared" si="2"/>
        <v>1897</v>
      </c>
      <c r="B40" s="4207"/>
      <c r="C40" s="4238"/>
      <c r="D40" s="4238"/>
      <c r="E40" s="4208"/>
      <c r="F40" s="4238"/>
      <c r="G40" s="4238"/>
      <c r="H40" s="562"/>
    </row>
    <row r="41" spans="1:8" ht="14">
      <c r="A41" s="4209">
        <f t="shared" si="2"/>
        <v>1896</v>
      </c>
      <c r="B41" s="4207"/>
      <c r="C41" s="4238"/>
      <c r="D41" s="4238"/>
      <c r="E41" s="4208"/>
      <c r="F41" s="4238"/>
      <c r="G41" s="4238"/>
      <c r="H41" s="562"/>
    </row>
    <row r="42" spans="1:8" ht="14">
      <c r="A42" s="4209">
        <f t="shared" si="2"/>
        <v>1895</v>
      </c>
      <c r="B42" s="4207"/>
      <c r="C42" s="4238"/>
      <c r="D42" s="4238"/>
      <c r="E42" s="4208"/>
      <c r="F42" s="4238"/>
      <c r="G42" s="4238"/>
      <c r="H42" s="562"/>
    </row>
    <row r="43" spans="1:8" ht="14">
      <c r="A43" s="4209">
        <f t="shared" si="2"/>
        <v>1894</v>
      </c>
      <c r="B43" s="4207"/>
      <c r="C43" s="4238"/>
      <c r="D43" s="4238"/>
      <c r="E43" s="4208"/>
      <c r="F43" s="4238"/>
      <c r="G43" s="4238"/>
      <c r="H43" s="562"/>
    </row>
    <row r="44" spans="1:8" ht="14">
      <c r="A44" s="4209">
        <f t="shared" si="2"/>
        <v>1893</v>
      </c>
      <c r="B44" s="4207"/>
      <c r="C44" s="4238"/>
      <c r="D44" s="4238"/>
      <c r="E44" s="4208"/>
      <c r="F44" s="4238"/>
      <c r="G44" s="4238"/>
      <c r="H44" s="562"/>
    </row>
    <row r="45" spans="1:8" ht="14">
      <c r="A45" s="4209">
        <f t="shared" si="2"/>
        <v>1892</v>
      </c>
      <c r="B45" s="4207"/>
      <c r="C45" s="4238"/>
      <c r="D45" s="4238"/>
      <c r="E45" s="4208"/>
      <c r="F45" s="4238"/>
      <c r="G45" s="4238"/>
      <c r="H45" s="562"/>
    </row>
    <row r="46" spans="1:8" ht="14">
      <c r="A46" s="4209">
        <f t="shared" si="2"/>
        <v>1891</v>
      </c>
      <c r="B46" s="4207"/>
      <c r="C46" s="4238"/>
      <c r="D46" s="4238"/>
      <c r="E46" s="4208"/>
      <c r="F46" s="4238"/>
      <c r="G46" s="4238"/>
      <c r="H46" s="562"/>
    </row>
    <row r="47" spans="1:8" ht="14">
      <c r="A47" s="4209" t="str">
        <f>TEXT((A46-1),"0")&amp;" &amp; prior"</f>
        <v>1890 &amp; prior</v>
      </c>
      <c r="B47" s="4207"/>
      <c r="C47" s="4238"/>
      <c r="D47" s="4238"/>
      <c r="E47" s="4208"/>
      <c r="F47" s="4238"/>
      <c r="G47" s="4238"/>
      <c r="H47" s="562"/>
    </row>
    <row r="48" spans="1:8" ht="14">
      <c r="A48" s="4206" t="s">
        <v>735</v>
      </c>
      <c r="B48" s="4207"/>
      <c r="C48" s="4238"/>
      <c r="D48" s="4238"/>
      <c r="E48" s="4208"/>
      <c r="F48" s="4238"/>
      <c r="G48" s="4238"/>
      <c r="H48" s="562"/>
    </row>
    <row r="49" spans="1:8" ht="14">
      <c r="A49" s="4191" t="s">
        <v>187</v>
      </c>
      <c r="B49" s="4210"/>
      <c r="C49" s="4199">
        <f>SUM(C37:C48)</f>
        <v>0</v>
      </c>
      <c r="D49" s="5744"/>
      <c r="E49" s="5745"/>
      <c r="F49" s="4195">
        <f>SUM(F37:F48)</f>
        <v>0</v>
      </c>
      <c r="G49" s="4195">
        <f>SUM(G37:G48)</f>
        <v>0</v>
      </c>
      <c r="H49" s="562"/>
    </row>
    <row r="50" spans="1:8" ht="14">
      <c r="A50" s="4236"/>
      <c r="B50" s="4236"/>
      <c r="C50" s="1274"/>
      <c r="D50" s="1274"/>
      <c r="E50" s="1274"/>
      <c r="F50" s="1274"/>
      <c r="G50" s="1274"/>
      <c r="H50" s="562"/>
    </row>
    <row r="51" spans="1:8">
      <c r="A51" s="395"/>
      <c r="B51" s="395"/>
      <c r="C51" s="395"/>
      <c r="D51" s="395"/>
      <c r="E51" s="395"/>
      <c r="F51" s="395"/>
      <c r="G51" s="4240" t="str">
        <f>+ToC!E96</f>
        <v xml:space="preserve">GENERAL Annual Return </v>
      </c>
    </row>
    <row r="52" spans="1:8" ht="14">
      <c r="A52" s="395"/>
      <c r="B52" s="395"/>
      <c r="C52" s="395"/>
      <c r="D52" s="395"/>
      <c r="E52" s="395"/>
      <c r="F52" s="397"/>
      <c r="G52" s="407" t="s">
        <v>1901</v>
      </c>
    </row>
  </sheetData>
  <sheetProtection password="C3AA" sheet="1" objects="1" scenarios="1"/>
  <customSheetViews>
    <customSheetView guid="{54084986-DBD9-467D-BB87-84DFF604BE53}">
      <selection activeCell="C238" sqref="C238"/>
      <pageMargins left="0.5" right="0.39370078740157499" top="0.39370078740157499" bottom="0.39370078740157499" header="0.39370078740157499" footer="0.39370078740157499"/>
      <pageSetup paperSize="5" scale="70" orientation="portrait" r:id="rId1"/>
    </customSheetView>
  </customSheetViews>
  <mergeCells count="2">
    <mergeCell ref="D49:E49"/>
    <mergeCell ref="A1:G1"/>
  </mergeCells>
  <hyperlinks>
    <hyperlink ref="A1:G1" location="ToC!A1" display="50.27"/>
  </hyperlinks>
  <pageMargins left="0.5" right="0.39370078740157499" top="0.39370078740157499" bottom="0.39370078740157499" header="0.39370078740157499" footer="0.39370078740157499"/>
  <pageSetup paperSize="5" scale="70" orientation="portrait"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rgb="FFC00000"/>
  </sheetPr>
  <dimension ref="A1:K51"/>
  <sheetViews>
    <sheetView topLeftCell="A34" zoomScaleNormal="100" workbookViewId="0">
      <selection activeCell="A18" sqref="A18:B19"/>
    </sheetView>
  </sheetViews>
  <sheetFormatPr defaultColWidth="0" defaultRowHeight="13" zeroHeight="1"/>
  <cols>
    <col min="1" max="1" width="26.796875" customWidth="1"/>
    <col min="2" max="5" width="20.796875" customWidth="1"/>
    <col min="6" max="7" width="20.796875" style="79" customWidth="1"/>
    <col min="8" max="8" width="9.296875" style="79" customWidth="1"/>
    <col min="9" max="10" width="9.296875" hidden="1" customWidth="1"/>
    <col min="11" max="11" width="14.796875" hidden="1" customWidth="1"/>
    <col min="12" max="16384" width="9.296875" hidden="1"/>
  </cols>
  <sheetData>
    <row r="1" spans="1:8" s="14" customFormat="1">
      <c r="A1" s="5248" t="s">
        <v>757</v>
      </c>
      <c r="B1" s="5248"/>
      <c r="C1" s="5248"/>
      <c r="D1" s="5248"/>
      <c r="E1" s="5248"/>
      <c r="F1" s="5248"/>
      <c r="G1" s="5248"/>
      <c r="H1" s="5248"/>
    </row>
    <row r="2" spans="1:8" s="14" customFormat="1" ht="15.5">
      <c r="A2" s="192"/>
      <c r="B2" s="192"/>
      <c r="C2" s="192"/>
      <c r="D2" s="192"/>
      <c r="E2" s="192"/>
      <c r="F2" s="117" t="s">
        <v>874</v>
      </c>
      <c r="G2" s="192"/>
      <c r="H2" s="192"/>
    </row>
    <row r="3" spans="1:8" s="14" customFormat="1" ht="14">
      <c r="A3" s="1720" t="str">
        <f>+Cover!A14</f>
        <v>Select Name of Insurer/ Financial Holding Company</v>
      </c>
      <c r="B3" s="1720"/>
      <c r="C3" s="1720"/>
      <c r="D3" s="94"/>
      <c r="E3" s="94"/>
      <c r="F3" s="94"/>
      <c r="G3" s="94"/>
      <c r="H3" s="79"/>
    </row>
    <row r="4" spans="1:8" ht="14">
      <c r="A4" s="203" t="str">
        <f>+ToC!A3</f>
        <v>Insurer/Financial Holding Company</v>
      </c>
      <c r="B4" s="94"/>
      <c r="C4" s="94"/>
      <c r="D4" s="94"/>
      <c r="E4" s="94"/>
      <c r="F4" s="94"/>
      <c r="G4" s="94"/>
    </row>
    <row r="5" spans="1:8">
      <c r="A5" s="80"/>
      <c r="B5" s="80"/>
      <c r="C5" s="80"/>
      <c r="D5" s="80"/>
      <c r="E5" s="80"/>
      <c r="F5" s="80"/>
      <c r="G5" s="80"/>
    </row>
    <row r="6" spans="1:8" s="14" customFormat="1" ht="14">
      <c r="A6" s="101" t="str">
        <f>+ToC!A5</f>
        <v>General Insurers Annual Return</v>
      </c>
      <c r="B6" s="80"/>
      <c r="C6" s="80"/>
      <c r="D6" s="80"/>
      <c r="E6" s="80"/>
      <c r="F6" s="80"/>
      <c r="G6" s="80"/>
      <c r="H6" s="79"/>
    </row>
    <row r="7" spans="1:8" s="14" customFormat="1" ht="14">
      <c r="A7" s="101" t="str">
        <f>+ToC!A6</f>
        <v>For Year Ended:</v>
      </c>
      <c r="B7" s="80"/>
      <c r="C7" s="80"/>
      <c r="D7" s="80"/>
      <c r="E7" s="80"/>
      <c r="F7" s="1769">
        <f>+Cover!A22</f>
        <v>0</v>
      </c>
      <c r="G7" s="80"/>
      <c r="H7" s="79"/>
    </row>
    <row r="8" spans="1:8" s="14" customFormat="1">
      <c r="A8" s="82"/>
      <c r="B8" s="80"/>
      <c r="C8" s="80"/>
      <c r="D8" s="80"/>
      <c r="E8" s="80"/>
      <c r="F8" s="80"/>
      <c r="G8" s="80"/>
      <c r="H8" s="79"/>
    </row>
    <row r="9" spans="1:8" ht="14">
      <c r="A9" s="1770" t="s">
        <v>758</v>
      </c>
      <c r="B9" s="1771"/>
      <c r="C9" s="1771"/>
      <c r="D9" s="1771"/>
      <c r="E9" s="1771"/>
      <c r="F9" s="1771"/>
      <c r="G9" s="1771"/>
    </row>
    <row r="10" spans="1:8" ht="14">
      <c r="A10" s="94"/>
      <c r="B10" s="1771"/>
      <c r="C10" s="1771"/>
      <c r="D10" s="1771"/>
      <c r="E10" s="1771"/>
      <c r="F10" s="1771"/>
      <c r="G10" s="1771"/>
    </row>
    <row r="11" spans="1:8" ht="14">
      <c r="A11" s="101" t="s">
        <v>731</v>
      </c>
      <c r="B11" s="1772" t="s">
        <v>732</v>
      </c>
      <c r="C11" s="1771"/>
      <c r="D11" s="1771"/>
      <c r="E11" s="1771"/>
      <c r="F11" s="1771"/>
      <c r="G11" s="1771"/>
    </row>
    <row r="12" spans="1:8" ht="14">
      <c r="A12" s="504" t="s">
        <v>733</v>
      </c>
      <c r="B12" s="1771"/>
      <c r="C12" s="1771"/>
      <c r="D12" s="1771"/>
      <c r="E12" s="1771"/>
      <c r="F12" s="1771"/>
      <c r="G12" s="1771"/>
    </row>
    <row r="13" spans="1:8" ht="14">
      <c r="A13" s="1772"/>
      <c r="B13" s="1772"/>
      <c r="C13" s="1772"/>
      <c r="D13" s="1772"/>
      <c r="E13" s="1772"/>
      <c r="F13" s="1772"/>
      <c r="G13" s="1772"/>
    </row>
    <row r="14" spans="1:8" ht="14">
      <c r="A14" s="4241">
        <v>1</v>
      </c>
      <c r="B14" s="4241">
        <f t="shared" ref="B14:G14" si="0">+A14+1</f>
        <v>2</v>
      </c>
      <c r="C14" s="4241">
        <f t="shared" si="0"/>
        <v>3</v>
      </c>
      <c r="D14" s="4241">
        <f t="shared" si="0"/>
        <v>4</v>
      </c>
      <c r="E14" s="4241">
        <f t="shared" si="0"/>
        <v>5</v>
      </c>
      <c r="F14" s="4241">
        <f t="shared" si="0"/>
        <v>6</v>
      </c>
      <c r="G14" s="4241">
        <f t="shared" si="0"/>
        <v>7</v>
      </c>
    </row>
    <row r="15" spans="1:8" ht="84">
      <c r="A15" s="4242" t="str">
        <f>"Figures grouped by Accident Year ending "&amp;TEXT($F$7,"dd-mmm")</f>
        <v>Figures grouped by Accident Year ending 00-Jan</v>
      </c>
      <c r="B15" s="4243" t="str">
        <f>+"No. of Claims first reported in "&amp;YEAR($F$7)</f>
        <v>No. of Claims first reported in 1900</v>
      </c>
      <c r="C15" s="4244" t="str">
        <f>+"Gross Claim Payments during "&amp;YEAR($F$7)</f>
        <v>Gross Claim Payments during 1900</v>
      </c>
      <c r="D15" s="4244" t="str">
        <f>+"Cumulative Gross Claim Payments from accident year to end of financial year "&amp;YEAR($F$7)</f>
        <v>Cumulative Gross Claim Payments from accident year to end of financial year 1900</v>
      </c>
      <c r="E15" s="4245" t="str">
        <f>+"No. of Claims Outstanding at end of financial year "&amp;YEAR($F$7)</f>
        <v>No. of Claims Outstanding at end of financial year 1900</v>
      </c>
      <c r="F15" s="4244" t="str">
        <f>"Gross Case Reserves on Claims Outstanding at end of financial year "&amp;YEAR($F$7)</f>
        <v>Gross Case Reserves on Claims Outstanding at end of financial year 1900</v>
      </c>
      <c r="G15" s="4243" t="str">
        <f>"Gross IBNR Reserve at end of financial year "&amp;YEAR($F$7)</f>
        <v>Gross IBNR Reserve at end of financial year 1900</v>
      </c>
    </row>
    <row r="16" spans="1:8" ht="14">
      <c r="A16" s="4246"/>
      <c r="B16" s="4247" t="s">
        <v>734</v>
      </c>
      <c r="C16" s="4247" t="s">
        <v>349</v>
      </c>
      <c r="D16" s="4247" t="s">
        <v>349</v>
      </c>
      <c r="E16" s="4248" t="s">
        <v>734</v>
      </c>
      <c r="F16" s="4247" t="s">
        <v>349</v>
      </c>
      <c r="G16" s="4247" t="s">
        <v>349</v>
      </c>
    </row>
    <row r="17" spans="1:11" ht="14">
      <c r="A17" s="4249">
        <f>YEAR($F$7)</f>
        <v>1900</v>
      </c>
      <c r="B17" s="4250">
        <f>'50.31'!B17+'50.32'!B17+'50.33'!B17+'50.34'!B17+'50.35'!B17+'50.36'!B17+'50.37'!B17</f>
        <v>0</v>
      </c>
      <c r="C17" s="4250">
        <f>'50.31'!C17+'50.32'!C17+'50.33'!C17+'50.34'!C17+'50.35'!C17+'50.36'!C17+'50.37'!C17</f>
        <v>0</v>
      </c>
      <c r="D17" s="4250">
        <f>'50.31'!D17+'50.32'!D17+'50.33'!D17+'50.34'!D17+'50.35'!D17+'50.36'!D17+'50.37'!D17</f>
        <v>0</v>
      </c>
      <c r="E17" s="4250">
        <f>'50.31'!E17+'50.32'!E17+'50.33'!E17+'50.34'!E17+'50.35'!E17+'50.36'!E17+'50.37'!E17</f>
        <v>0</v>
      </c>
      <c r="F17" s="4250">
        <f>'50.31'!F17+'50.32'!F17+'50.33'!F17+'50.34'!F17+'50.35'!F17+'50.36'!F17+'50.37'!F17</f>
        <v>0</v>
      </c>
      <c r="G17" s="4250">
        <f>'50.31'!G17+'50.32'!G17+'50.33'!G17+'50.34'!G17+'50.35'!G17+'50.36'!G17+'50.37'!G17</f>
        <v>0</v>
      </c>
    </row>
    <row r="18" spans="1:11" ht="14">
      <c r="A18" s="4251">
        <f>+A17-1</f>
        <v>1899</v>
      </c>
      <c r="B18" s="4250">
        <f>'50.31'!B18+'50.32'!B18+'50.33'!B18+'50.34'!B18+'50.35'!B18+'50.36'!B18+'50.37'!B18</f>
        <v>0</v>
      </c>
      <c r="C18" s="4250">
        <f>'50.31'!C18+'50.32'!C18+'50.33'!C18+'50.34'!C18+'50.35'!C18+'50.36'!C18+'50.37'!C18</f>
        <v>0</v>
      </c>
      <c r="D18" s="4250">
        <f>'50.31'!D18+'50.32'!D18+'50.33'!D18+'50.34'!D18+'50.35'!D18+'50.36'!D18+'50.37'!D18</f>
        <v>0</v>
      </c>
      <c r="E18" s="4250">
        <f>'50.31'!E18+'50.32'!E18+'50.33'!E18+'50.34'!E18+'50.35'!E18+'50.36'!E18+'50.37'!E18</f>
        <v>0</v>
      </c>
      <c r="F18" s="4250">
        <f>'50.31'!F18+'50.32'!F18+'50.33'!F18+'50.34'!F18+'50.35'!F18+'50.36'!F18+'50.37'!F18</f>
        <v>0</v>
      </c>
      <c r="G18" s="4250">
        <f>'50.31'!G18+'50.32'!G18+'50.33'!G18+'50.34'!G18+'50.35'!G18+'50.36'!G18+'50.37'!G18</f>
        <v>0</v>
      </c>
    </row>
    <row r="19" spans="1:11" ht="14">
      <c r="A19" s="4251">
        <f t="shared" ref="A19:A26" si="1">+A18-1</f>
        <v>1898</v>
      </c>
      <c r="B19" s="4250">
        <f>'50.31'!B19+'50.32'!B19+'50.33'!B19+'50.34'!B19+'50.35'!B19+'50.36'!B19+'50.37'!B19</f>
        <v>0</v>
      </c>
      <c r="C19" s="4250">
        <f>'50.31'!C19+'50.32'!C19+'50.33'!C19+'50.34'!C19+'50.35'!C19+'50.36'!C19+'50.37'!C19</f>
        <v>0</v>
      </c>
      <c r="D19" s="4250">
        <f>'50.31'!D19+'50.32'!D19+'50.33'!D19+'50.34'!D19+'50.35'!D19+'50.36'!D19+'50.37'!D19</f>
        <v>0</v>
      </c>
      <c r="E19" s="4250">
        <f>'50.31'!E19+'50.32'!E19+'50.33'!E19+'50.34'!E19+'50.35'!E19+'50.36'!E19+'50.37'!E19</f>
        <v>0</v>
      </c>
      <c r="F19" s="4250">
        <f>'50.31'!F19+'50.32'!F19+'50.33'!F19+'50.34'!F19+'50.35'!F19+'50.36'!F19+'50.37'!F19</f>
        <v>0</v>
      </c>
      <c r="G19" s="4250">
        <f>'50.31'!G19+'50.32'!G19+'50.33'!G19+'50.34'!G19+'50.35'!G19+'50.36'!G19+'50.37'!G19</f>
        <v>0</v>
      </c>
    </row>
    <row r="20" spans="1:11" ht="14">
      <c r="A20" s="4251">
        <f t="shared" si="1"/>
        <v>1897</v>
      </c>
      <c r="B20" s="4250">
        <f>'50.31'!B20+'50.32'!B20+'50.33'!B20+'50.34'!B20+'50.35'!B20+'50.36'!B20+'50.37'!B20</f>
        <v>0</v>
      </c>
      <c r="C20" s="4250">
        <f>'50.31'!C20+'50.32'!C20+'50.33'!C20+'50.34'!C20+'50.35'!C20+'50.36'!C20+'50.37'!C20</f>
        <v>0</v>
      </c>
      <c r="D20" s="4250">
        <f>'50.31'!D20+'50.32'!D20+'50.33'!D20+'50.34'!D20+'50.35'!D20+'50.36'!D20+'50.37'!D20</f>
        <v>0</v>
      </c>
      <c r="E20" s="4250">
        <f>'50.31'!E20+'50.32'!E20+'50.33'!E20+'50.34'!E20+'50.35'!E20+'50.36'!E20+'50.37'!E20</f>
        <v>0</v>
      </c>
      <c r="F20" s="4250">
        <f>'50.31'!F20+'50.32'!F20+'50.33'!F20+'50.34'!F20+'50.35'!F20+'50.36'!F20+'50.37'!F20</f>
        <v>0</v>
      </c>
      <c r="G20" s="4250">
        <f>'50.31'!G20+'50.32'!G20+'50.33'!G20+'50.34'!G20+'50.35'!G20+'50.36'!G20+'50.37'!G20</f>
        <v>0</v>
      </c>
    </row>
    <row r="21" spans="1:11" ht="14">
      <c r="A21" s="4251">
        <f t="shared" si="1"/>
        <v>1896</v>
      </c>
      <c r="B21" s="4250">
        <f>'50.31'!B21+'50.32'!B21+'50.33'!B21+'50.34'!B21+'50.35'!B21+'50.36'!B21+'50.37'!B21</f>
        <v>0</v>
      </c>
      <c r="C21" s="4250">
        <f>'50.31'!C21+'50.32'!C21+'50.33'!C21+'50.34'!C21+'50.35'!C21+'50.36'!C21+'50.37'!C21</f>
        <v>0</v>
      </c>
      <c r="D21" s="4250">
        <f>'50.31'!D21+'50.32'!D21+'50.33'!D21+'50.34'!D21+'50.35'!D21+'50.36'!D21+'50.37'!D21</f>
        <v>0</v>
      </c>
      <c r="E21" s="4250">
        <f>'50.31'!E21+'50.32'!E21+'50.33'!E21+'50.34'!E21+'50.35'!E21+'50.36'!E21+'50.37'!E21</f>
        <v>0</v>
      </c>
      <c r="F21" s="4250">
        <f>'50.31'!F21+'50.32'!F21+'50.33'!F21+'50.34'!F21+'50.35'!F21+'50.36'!F21+'50.37'!F21</f>
        <v>0</v>
      </c>
      <c r="G21" s="4250">
        <f>'50.31'!G21+'50.32'!G21+'50.33'!G21+'50.34'!G21+'50.35'!G21+'50.36'!G21+'50.37'!G21</f>
        <v>0</v>
      </c>
    </row>
    <row r="22" spans="1:11" ht="14">
      <c r="A22" s="4251">
        <f t="shared" si="1"/>
        <v>1895</v>
      </c>
      <c r="B22" s="4250">
        <f>'50.31'!B22+'50.32'!B22+'50.33'!B22+'50.34'!B22+'50.35'!B22+'50.36'!B22+'50.37'!B22</f>
        <v>0</v>
      </c>
      <c r="C22" s="4250">
        <f>'50.31'!C22+'50.32'!C22+'50.33'!C22+'50.34'!C22+'50.35'!C22+'50.36'!C22+'50.37'!C22</f>
        <v>0</v>
      </c>
      <c r="D22" s="4250">
        <f>'50.31'!D22+'50.32'!D22+'50.33'!D22+'50.34'!D22+'50.35'!D22+'50.36'!D22+'50.37'!D22</f>
        <v>0</v>
      </c>
      <c r="E22" s="4250">
        <f>'50.31'!E22+'50.32'!E22+'50.33'!E22+'50.34'!E22+'50.35'!E22+'50.36'!E22+'50.37'!E22</f>
        <v>0</v>
      </c>
      <c r="F22" s="4250">
        <f>'50.31'!F22+'50.32'!F22+'50.33'!F22+'50.34'!F22+'50.35'!F22+'50.36'!F22+'50.37'!F22</f>
        <v>0</v>
      </c>
      <c r="G22" s="4250">
        <f>'50.31'!G22+'50.32'!G22+'50.33'!G22+'50.34'!G22+'50.35'!G22+'50.36'!G22+'50.37'!G22</f>
        <v>0</v>
      </c>
    </row>
    <row r="23" spans="1:11" ht="14">
      <c r="A23" s="4251">
        <f t="shared" si="1"/>
        <v>1894</v>
      </c>
      <c r="B23" s="4250">
        <f>'50.31'!B23+'50.32'!B23+'50.33'!B23+'50.34'!B23+'50.35'!B23+'50.36'!B23+'50.37'!B23</f>
        <v>0</v>
      </c>
      <c r="C23" s="4250">
        <f>'50.31'!C23+'50.32'!C23+'50.33'!C23+'50.34'!C23+'50.35'!C23+'50.36'!C23+'50.37'!C23</f>
        <v>0</v>
      </c>
      <c r="D23" s="4250">
        <f>'50.31'!D23+'50.32'!D23+'50.33'!D23+'50.34'!D23+'50.35'!D23+'50.36'!D23+'50.37'!D23</f>
        <v>0</v>
      </c>
      <c r="E23" s="4250">
        <f>'50.31'!E23+'50.32'!E23+'50.33'!E23+'50.34'!E23+'50.35'!E23+'50.36'!E23+'50.37'!E23</f>
        <v>0</v>
      </c>
      <c r="F23" s="4250">
        <f>'50.31'!F23+'50.32'!F23+'50.33'!F23+'50.34'!F23+'50.35'!F23+'50.36'!F23+'50.37'!F23</f>
        <v>0</v>
      </c>
      <c r="G23" s="4250">
        <f>'50.31'!G23+'50.32'!G23+'50.33'!G23+'50.34'!G23+'50.35'!G23+'50.36'!G23+'50.37'!G23</f>
        <v>0</v>
      </c>
    </row>
    <row r="24" spans="1:11" ht="14">
      <c r="A24" s="4251">
        <f t="shared" si="1"/>
        <v>1893</v>
      </c>
      <c r="B24" s="4250">
        <f>'50.31'!B24+'50.32'!B24+'50.33'!B24+'50.34'!B24+'50.35'!B24+'50.36'!B24+'50.37'!B24</f>
        <v>0</v>
      </c>
      <c r="C24" s="4250">
        <f>'50.31'!C24+'50.32'!C24+'50.33'!C24+'50.34'!C24+'50.35'!C24+'50.36'!C24+'50.37'!C24</f>
        <v>0</v>
      </c>
      <c r="D24" s="4250">
        <f>'50.31'!D24+'50.32'!D24+'50.33'!D24+'50.34'!D24+'50.35'!D24+'50.36'!D24+'50.37'!D24</f>
        <v>0</v>
      </c>
      <c r="E24" s="4250">
        <f>'50.31'!E24+'50.32'!E24+'50.33'!E24+'50.34'!E24+'50.35'!E24+'50.36'!E24+'50.37'!E24</f>
        <v>0</v>
      </c>
      <c r="F24" s="4250">
        <f>'50.31'!F24+'50.32'!F24+'50.33'!F24+'50.34'!F24+'50.35'!F24+'50.36'!F24+'50.37'!F24</f>
        <v>0</v>
      </c>
      <c r="G24" s="4250">
        <f>'50.31'!G24+'50.32'!G24+'50.33'!G24+'50.34'!G24+'50.35'!G24+'50.36'!G24+'50.37'!G24</f>
        <v>0</v>
      </c>
    </row>
    <row r="25" spans="1:11" ht="14">
      <c r="A25" s="4251">
        <f t="shared" si="1"/>
        <v>1892</v>
      </c>
      <c r="B25" s="4250">
        <f>'50.31'!B25+'50.32'!B25+'50.33'!B25+'50.34'!B25+'50.35'!B25+'50.36'!B25+'50.37'!B25</f>
        <v>0</v>
      </c>
      <c r="C25" s="4250">
        <f>'50.31'!C25+'50.32'!C25+'50.33'!C25+'50.34'!C25+'50.35'!C25+'50.36'!C25+'50.37'!C25</f>
        <v>0</v>
      </c>
      <c r="D25" s="4250">
        <f>'50.31'!D25+'50.32'!D25+'50.33'!D25+'50.34'!D25+'50.35'!D25+'50.36'!D25+'50.37'!D25</f>
        <v>0</v>
      </c>
      <c r="E25" s="4250">
        <f>'50.31'!E25+'50.32'!E25+'50.33'!E25+'50.34'!E25+'50.35'!E25+'50.36'!E25+'50.37'!E25</f>
        <v>0</v>
      </c>
      <c r="F25" s="4250">
        <f>'50.31'!F25+'50.32'!F25+'50.33'!F25+'50.34'!F25+'50.35'!F25+'50.36'!F25+'50.37'!F25</f>
        <v>0</v>
      </c>
      <c r="G25" s="4250">
        <f>'50.31'!G25+'50.32'!G25+'50.33'!G25+'50.34'!G25+'50.35'!G25+'50.36'!G25+'50.37'!G25</f>
        <v>0</v>
      </c>
    </row>
    <row r="26" spans="1:11" ht="14">
      <c r="A26" s="4251">
        <f t="shared" si="1"/>
        <v>1891</v>
      </c>
      <c r="B26" s="4250">
        <f>'50.31'!B26+'50.32'!B26+'50.33'!B26+'50.34'!B26+'50.35'!B26+'50.36'!B26+'50.37'!B26</f>
        <v>0</v>
      </c>
      <c r="C26" s="4250">
        <f>'50.31'!C26+'50.32'!C26+'50.33'!C26+'50.34'!C26+'50.35'!C26+'50.36'!C26+'50.37'!C26</f>
        <v>0</v>
      </c>
      <c r="D26" s="4250">
        <f>'50.31'!D26+'50.32'!D26+'50.33'!D26+'50.34'!D26+'50.35'!D26+'50.36'!D26+'50.37'!D26</f>
        <v>0</v>
      </c>
      <c r="E26" s="4250">
        <f>'50.31'!E26+'50.32'!E26+'50.33'!E26+'50.34'!E26+'50.35'!E26+'50.36'!E26+'50.37'!E26</f>
        <v>0</v>
      </c>
      <c r="F26" s="4250">
        <f>'50.31'!F26+'50.32'!F26+'50.33'!F26+'50.34'!F26+'50.35'!F26+'50.36'!F26+'50.37'!F26</f>
        <v>0</v>
      </c>
      <c r="G26" s="4250">
        <f>'50.31'!G26+'50.32'!G26+'50.33'!G26+'50.34'!G26+'50.35'!G26+'50.36'!G26+'50.37'!G26</f>
        <v>0</v>
      </c>
    </row>
    <row r="27" spans="1:11" ht="14">
      <c r="A27" s="4252" t="str">
        <f>TEXT((A26-1),"0")&amp;" &amp; prior"</f>
        <v>1890 &amp; prior</v>
      </c>
      <c r="B27" s="4250">
        <f>'50.31'!B27+'50.32'!B27+'50.33'!B27+'50.34'!B27+'50.35'!B27+'50.36'!B27+'50.37'!B27</f>
        <v>0</v>
      </c>
      <c r="C27" s="4250">
        <f>'50.31'!C27+'50.32'!C27+'50.33'!C27+'50.34'!C27+'50.35'!C27+'50.36'!C27+'50.37'!C27</f>
        <v>0</v>
      </c>
      <c r="D27" s="4250">
        <f>'50.31'!D27+'50.32'!D27+'50.33'!D27+'50.34'!D27+'50.35'!D27+'50.36'!D27+'50.37'!D27</f>
        <v>0</v>
      </c>
      <c r="E27" s="4250">
        <f>'50.31'!E27+'50.32'!E27+'50.33'!E27+'50.34'!E27+'50.35'!E27+'50.36'!E27+'50.37'!E27</f>
        <v>0</v>
      </c>
      <c r="F27" s="4250">
        <f>'50.31'!F27+'50.32'!F27+'50.33'!F27+'50.34'!F27+'50.35'!F27+'50.36'!F27+'50.37'!F27</f>
        <v>0</v>
      </c>
      <c r="G27" s="4250">
        <f>'50.31'!G27+'50.32'!G27+'50.33'!G27+'50.34'!G27+'50.35'!G27+'50.36'!G27+'50.37'!G27</f>
        <v>0</v>
      </c>
    </row>
    <row r="28" spans="1:11" ht="14">
      <c r="A28" s="4249" t="s">
        <v>735</v>
      </c>
      <c r="B28" s="4250">
        <f>'50.31'!B28+'50.32'!B28+'50.33'!B28+'50.34'!B28+'50.35'!B28+'50.36'!B28+'50.37'!B28</f>
        <v>0</v>
      </c>
      <c r="C28" s="4250">
        <f>'50.31'!C28+'50.32'!C28+'50.33'!C28+'50.34'!C28+'50.35'!C28+'50.36'!C28+'50.37'!C28</f>
        <v>0</v>
      </c>
      <c r="D28" s="4250">
        <f>'50.31'!D28+'50.32'!D28+'50.33'!D28+'50.34'!D28+'50.35'!D28+'50.36'!D28+'50.37'!D28</f>
        <v>0</v>
      </c>
      <c r="E28" s="4250">
        <f>'50.31'!E28+'50.32'!E28+'50.33'!E28+'50.34'!E28+'50.35'!E28+'50.36'!E28+'50.37'!E28</f>
        <v>0</v>
      </c>
      <c r="F28" s="4250">
        <f>'50.31'!F28+'50.32'!F28+'50.33'!F28+'50.34'!F28+'50.35'!F28+'50.36'!F28+'50.37'!F28</f>
        <v>0</v>
      </c>
      <c r="G28" s="4250">
        <f>'50.31'!G28+'50.32'!G28+'50.33'!G28+'50.34'!G28+'50.35'!G28+'50.36'!G28+'50.37'!G28</f>
        <v>0</v>
      </c>
    </row>
    <row r="29" spans="1:11" ht="14">
      <c r="A29" s="4253" t="s">
        <v>187</v>
      </c>
      <c r="B29" s="4254">
        <f>SUM(B17:B28)</f>
        <v>0</v>
      </c>
      <c r="C29" s="4254">
        <f>SUM(C17:C28)</f>
        <v>0</v>
      </c>
      <c r="D29" s="4255"/>
      <c r="E29" s="4254">
        <f>SUM(E17:E28)</f>
        <v>0</v>
      </c>
      <c r="F29" s="4254">
        <f>SUM(F17:F28)</f>
        <v>0</v>
      </c>
      <c r="G29" s="4254">
        <f>SUM(G17:G28)</f>
        <v>0</v>
      </c>
      <c r="K29" s="9">
        <f>-F29+G29</f>
        <v>0</v>
      </c>
    </row>
    <row r="30" spans="1:11" ht="14">
      <c r="A30" s="4256"/>
      <c r="B30" s="4257"/>
      <c r="C30" s="4257"/>
      <c r="D30" s="4257"/>
      <c r="E30" s="4257"/>
      <c r="F30" s="4257"/>
      <c r="G30" s="4257"/>
    </row>
    <row r="31" spans="1:11" ht="14">
      <c r="A31" s="504" t="s">
        <v>736</v>
      </c>
      <c r="B31" s="4258"/>
      <c r="C31" s="4258"/>
      <c r="D31" s="4258"/>
      <c r="E31" s="4258"/>
      <c r="F31" s="4258"/>
      <c r="G31" s="4258"/>
    </row>
    <row r="32" spans="1:11" ht="14">
      <c r="A32" s="504"/>
      <c r="B32" s="4258"/>
      <c r="C32" s="4258"/>
      <c r="D32" s="4258"/>
      <c r="E32" s="4258"/>
      <c r="F32" s="4258"/>
      <c r="G32" s="4258"/>
    </row>
    <row r="33" spans="1:7" ht="14">
      <c r="A33" s="507">
        <v>1</v>
      </c>
      <c r="B33" s="3992"/>
      <c r="C33" s="507">
        <v>3</v>
      </c>
      <c r="D33" s="507">
        <v>4</v>
      </c>
      <c r="E33" s="3992"/>
      <c r="F33" s="507">
        <v>6</v>
      </c>
      <c r="G33" s="507">
        <v>7</v>
      </c>
    </row>
    <row r="34" spans="1:7" ht="70">
      <c r="A34" s="4259" t="str">
        <f>"Figures grouped by Accident Years ending "&amp;TEXT($F$7,"dd-mmm")</f>
        <v>Figures grouped by Accident Years ending 00-Jan</v>
      </c>
      <c r="B34" s="4260"/>
      <c r="C34" s="4261" t="str">
        <f>+"Net Claim Payments during "&amp;YEAR($F$7)</f>
        <v>Net Claim Payments during 1900</v>
      </c>
      <c r="D34" s="4259" t="str">
        <f>+"Cumulative Net Claim Payments from accident year to end of financial year "&amp;YEAR($F$7)</f>
        <v>Cumulative Net Claim Payments from accident year to end of financial year 1900</v>
      </c>
      <c r="E34" s="4262"/>
      <c r="F34" s="4261" t="str">
        <f>"Net Case Reserves on Claims Outstanding at end of financial year "&amp;YEAR($F$7)</f>
        <v>Net Case Reserves on Claims Outstanding at end of financial year 1900</v>
      </c>
      <c r="G34" s="4263" t="str">
        <f>"Net IBNR Reserve at end of financial year "&amp;YEAR($F$7)</f>
        <v>Net IBNR Reserve at end of financial year 1900</v>
      </c>
    </row>
    <row r="35" spans="1:7" ht="14">
      <c r="A35" s="4246"/>
      <c r="B35" s="4260"/>
      <c r="C35" s="4264" t="s">
        <v>349</v>
      </c>
      <c r="D35" s="4264" t="s">
        <v>349</v>
      </c>
      <c r="E35" s="4265"/>
      <c r="F35" s="4264" t="s">
        <v>349</v>
      </c>
      <c r="G35" s="4264" t="s">
        <v>349</v>
      </c>
    </row>
    <row r="36" spans="1:7" ht="14">
      <c r="A36" s="4266">
        <f>YEAR($F$7)</f>
        <v>1900</v>
      </c>
      <c r="B36" s="4267"/>
      <c r="C36" s="4268">
        <f>'50.31'!C37+'50.32'!C37+'50.33'!C57+'50.34'!C37+'50.35'!C37+'50.36'!C37+'50.37'!C37</f>
        <v>0</v>
      </c>
      <c r="D36" s="4268">
        <f>'50.31'!D37+'50.32'!D37+'50.33'!D57+'50.34'!D37+'50.35'!D37+'50.36'!D37+'50.37'!D37</f>
        <v>0</v>
      </c>
      <c r="E36" s="4267"/>
      <c r="F36" s="4268">
        <f>+'50.31'!F37+'50.32'!F37+'50.33'!F57+'50.34'!F37+'50.35'!F37+'50.36'!F37+'50.37'!F37</f>
        <v>0</v>
      </c>
      <c r="G36" s="4268">
        <f>+'50.31'!G37+'50.32'!G37+'50.33'!G57+'50.34'!G37+'50.35'!G37+'50.36'!G37+'50.37'!G37</f>
        <v>0</v>
      </c>
    </row>
    <row r="37" spans="1:7" ht="14">
      <c r="A37" s="4252">
        <f>+A36-1</f>
        <v>1899</v>
      </c>
      <c r="B37" s="4267"/>
      <c r="C37" s="4268">
        <f>'50.31'!C38+'50.32'!C38+'50.33'!C58+'50.34'!C38+'50.35'!C38+'50.36'!C38+'50.37'!C38</f>
        <v>0</v>
      </c>
      <c r="D37" s="4268">
        <f>'50.31'!D38+'50.32'!D38+'50.33'!D58+'50.34'!D38+'50.35'!D38+'50.36'!D38+'50.37'!D38</f>
        <v>0</v>
      </c>
      <c r="E37" s="4267"/>
      <c r="F37" s="4268">
        <f>+'50.31'!F38+'50.32'!F38+'50.33'!F58+'50.34'!F38+'50.35'!F38+'50.36'!F38+'50.37'!F38</f>
        <v>0</v>
      </c>
      <c r="G37" s="4268">
        <f>+'50.31'!G38+'50.32'!G38+'50.33'!G58+'50.34'!G38+'50.35'!G38+'50.36'!G38+'50.37'!G38</f>
        <v>0</v>
      </c>
    </row>
    <row r="38" spans="1:7" ht="14">
      <c r="A38" s="4252">
        <f t="shared" ref="A38:A45" si="2">+A37-1</f>
        <v>1898</v>
      </c>
      <c r="B38" s="4267"/>
      <c r="C38" s="4268">
        <f>'50.31'!C39+'50.32'!C39+'50.33'!C59+'50.34'!C39+'50.35'!C39+'50.36'!C39+'50.37'!C39</f>
        <v>0</v>
      </c>
      <c r="D38" s="4268">
        <f>'50.31'!D39+'50.32'!D39+'50.33'!D59+'50.34'!D39+'50.35'!D39+'50.36'!D39+'50.37'!D39</f>
        <v>0</v>
      </c>
      <c r="E38" s="4267"/>
      <c r="F38" s="4268">
        <f>+'50.31'!F39+'50.32'!F39+'50.33'!F59+'50.34'!F39+'50.35'!F39+'50.36'!F39+'50.37'!F39</f>
        <v>0</v>
      </c>
      <c r="G38" s="4268">
        <f>+'50.31'!G39+'50.32'!G39+'50.33'!G59+'50.34'!G39+'50.35'!G39+'50.36'!G39+'50.37'!G39</f>
        <v>0</v>
      </c>
    </row>
    <row r="39" spans="1:7" ht="14">
      <c r="A39" s="4252">
        <f t="shared" si="2"/>
        <v>1897</v>
      </c>
      <c r="B39" s="4267"/>
      <c r="C39" s="4268">
        <f>'50.31'!C40+'50.32'!C40+'50.33'!C60+'50.34'!C40+'50.35'!C40+'50.36'!C40+'50.37'!C40</f>
        <v>0</v>
      </c>
      <c r="D39" s="4268">
        <f>'50.31'!D40+'50.32'!D40+'50.33'!D60+'50.34'!D40+'50.35'!D40+'50.36'!D40+'50.37'!D40</f>
        <v>0</v>
      </c>
      <c r="E39" s="4267"/>
      <c r="F39" s="4268">
        <f>+'50.31'!F40+'50.32'!F40+'50.33'!F60+'50.34'!F40+'50.35'!F40+'50.36'!F40+'50.37'!F40</f>
        <v>0</v>
      </c>
      <c r="G39" s="4268">
        <f>+'50.31'!G40+'50.32'!G40+'50.33'!G60+'50.34'!G40+'50.35'!G40+'50.36'!G40+'50.37'!G40</f>
        <v>0</v>
      </c>
    </row>
    <row r="40" spans="1:7" ht="14">
      <c r="A40" s="4252">
        <f t="shared" si="2"/>
        <v>1896</v>
      </c>
      <c r="B40" s="4267"/>
      <c r="C40" s="4268">
        <f>'50.31'!C41+'50.32'!C41+'50.33'!C61+'50.34'!C41+'50.35'!C41+'50.36'!C41+'50.37'!C41</f>
        <v>0</v>
      </c>
      <c r="D40" s="4268">
        <f>'50.31'!D41+'50.32'!D41+'50.33'!D61+'50.34'!D41+'50.35'!D41+'50.36'!D41+'50.37'!D41</f>
        <v>0</v>
      </c>
      <c r="E40" s="4267"/>
      <c r="F40" s="4268">
        <f>+'50.31'!F41+'50.32'!F41+'50.33'!F61+'50.34'!F41+'50.35'!F41+'50.36'!F41+'50.37'!F41</f>
        <v>0</v>
      </c>
      <c r="G40" s="4268">
        <f>+'50.31'!G41+'50.32'!G41+'50.33'!G61+'50.34'!G41+'50.35'!G41+'50.36'!G41+'50.37'!G41</f>
        <v>0</v>
      </c>
    </row>
    <row r="41" spans="1:7" ht="14">
      <c r="A41" s="4252">
        <f t="shared" si="2"/>
        <v>1895</v>
      </c>
      <c r="B41" s="4267"/>
      <c r="C41" s="4268">
        <f>'50.31'!C42+'50.32'!C42+'50.33'!C62+'50.34'!C42+'50.35'!C42+'50.36'!C42+'50.37'!C42</f>
        <v>0</v>
      </c>
      <c r="D41" s="4268">
        <f>'50.31'!D42+'50.32'!D42+'50.33'!D62+'50.34'!D42+'50.35'!D42+'50.36'!D42+'50.37'!D42</f>
        <v>0</v>
      </c>
      <c r="E41" s="4267"/>
      <c r="F41" s="4268">
        <f>+'50.31'!F42+'50.32'!F42+'50.33'!F62+'50.34'!F42+'50.35'!F42+'50.36'!F42+'50.37'!F42</f>
        <v>0</v>
      </c>
      <c r="G41" s="4268">
        <f>+'50.31'!G42+'50.32'!G42+'50.33'!G62+'50.34'!G42+'50.35'!G42+'50.36'!G42+'50.37'!G42</f>
        <v>0</v>
      </c>
    </row>
    <row r="42" spans="1:7" ht="14">
      <c r="A42" s="4252">
        <f t="shared" si="2"/>
        <v>1894</v>
      </c>
      <c r="B42" s="4267"/>
      <c r="C42" s="4268">
        <f>'50.31'!C43+'50.32'!C43+'50.33'!C63+'50.34'!C43+'50.35'!C43+'50.36'!C43+'50.37'!C43</f>
        <v>0</v>
      </c>
      <c r="D42" s="4268">
        <f>'50.31'!D43+'50.32'!D43+'50.33'!D63+'50.34'!D43+'50.35'!D43+'50.36'!D43+'50.37'!D43</f>
        <v>0</v>
      </c>
      <c r="E42" s="4267"/>
      <c r="F42" s="4268">
        <f>+'50.31'!F43+'50.32'!F43+'50.33'!F63+'50.34'!F43+'50.35'!F43+'50.36'!F43+'50.37'!F43</f>
        <v>0</v>
      </c>
      <c r="G42" s="4268">
        <f>+'50.31'!G43+'50.32'!G43+'50.33'!G63+'50.34'!G43+'50.35'!G43+'50.36'!G43+'50.37'!G43</f>
        <v>0</v>
      </c>
    </row>
    <row r="43" spans="1:7" ht="14">
      <c r="A43" s="4252">
        <f t="shared" si="2"/>
        <v>1893</v>
      </c>
      <c r="B43" s="4267"/>
      <c r="C43" s="4268">
        <f>'50.31'!C44+'50.32'!C44+'50.33'!C64+'50.34'!C44+'50.35'!C44+'50.36'!C44+'50.37'!C44</f>
        <v>0</v>
      </c>
      <c r="D43" s="4268">
        <f>'50.31'!D44+'50.32'!D44+'50.33'!D64+'50.34'!D44+'50.35'!D44+'50.36'!D44+'50.37'!D44</f>
        <v>0</v>
      </c>
      <c r="E43" s="4267"/>
      <c r="F43" s="4268">
        <f>+'50.31'!F44+'50.32'!F44+'50.33'!F64+'50.34'!F44+'50.35'!F44+'50.36'!F44+'50.37'!F44</f>
        <v>0</v>
      </c>
      <c r="G43" s="4268">
        <f>+'50.31'!G44+'50.32'!G44+'50.33'!G64+'50.34'!G44+'50.35'!G44+'50.36'!G44+'50.37'!G44</f>
        <v>0</v>
      </c>
    </row>
    <row r="44" spans="1:7" ht="14">
      <c r="A44" s="4252">
        <f t="shared" si="2"/>
        <v>1892</v>
      </c>
      <c r="B44" s="4267"/>
      <c r="C44" s="4268">
        <f>'50.31'!C45+'50.32'!C45+'50.33'!C65+'50.34'!C45+'50.35'!C45+'50.36'!C45+'50.37'!C45</f>
        <v>0</v>
      </c>
      <c r="D44" s="4268">
        <f>'50.31'!D45+'50.32'!D45+'50.33'!D65+'50.34'!D45+'50.35'!D45+'50.36'!D45+'50.37'!D45</f>
        <v>0</v>
      </c>
      <c r="E44" s="4267"/>
      <c r="F44" s="4268">
        <f>+'50.31'!F45+'50.32'!F45+'50.33'!F65+'50.34'!F45+'50.35'!F45+'50.36'!F45+'50.37'!F45</f>
        <v>0</v>
      </c>
      <c r="G44" s="4268">
        <f>+'50.31'!G45+'50.32'!G45+'50.33'!G65+'50.34'!G45+'50.35'!G45+'50.36'!G45+'50.37'!G45</f>
        <v>0</v>
      </c>
    </row>
    <row r="45" spans="1:7" ht="14">
      <c r="A45" s="4252">
        <f t="shared" si="2"/>
        <v>1891</v>
      </c>
      <c r="B45" s="4267"/>
      <c r="C45" s="4268">
        <f>'50.31'!C46+'50.32'!C46+'50.33'!C66+'50.34'!C46+'50.35'!C46+'50.36'!C46+'50.37'!C46</f>
        <v>0</v>
      </c>
      <c r="D45" s="4268">
        <f>'50.31'!D46+'50.32'!D46+'50.33'!D66+'50.34'!D46+'50.35'!D46+'50.36'!D46+'50.37'!D46</f>
        <v>0</v>
      </c>
      <c r="E45" s="4267"/>
      <c r="F45" s="4268">
        <f>+'50.31'!F46+'50.32'!F46+'50.33'!F66+'50.34'!F46+'50.35'!F46+'50.36'!F46+'50.37'!F46</f>
        <v>0</v>
      </c>
      <c r="G45" s="4268">
        <f>+'50.31'!G46+'50.32'!G46+'50.33'!G66+'50.34'!G46+'50.35'!G46+'50.36'!G46+'50.37'!G46</f>
        <v>0</v>
      </c>
    </row>
    <row r="46" spans="1:7" ht="14">
      <c r="A46" s="4252" t="str">
        <f>TEXT((A45-1),"0")&amp;" &amp; prior"</f>
        <v>1890 &amp; prior</v>
      </c>
      <c r="B46" s="4267"/>
      <c r="C46" s="4268">
        <f>'50.31'!C47+'50.32'!C47+'50.33'!C67+'50.34'!C47+'50.35'!C47+'50.36'!C47+'50.37'!C47</f>
        <v>0</v>
      </c>
      <c r="D46" s="4268">
        <f>'50.31'!D47+'50.32'!D47+'50.33'!D67+'50.34'!D47+'50.35'!D47+'50.36'!D47+'50.37'!D47</f>
        <v>0</v>
      </c>
      <c r="E46" s="4267"/>
      <c r="F46" s="4268">
        <f>+'50.31'!F47+'50.32'!F47+'50.33'!F67+'50.34'!F47+'50.35'!F47+'50.36'!F47+'50.37'!F47</f>
        <v>0</v>
      </c>
      <c r="G46" s="4268">
        <f>+'50.31'!G47+'50.32'!G47+'50.33'!G67+'50.34'!G47+'50.35'!G47+'50.36'!G47+'50.37'!G47</f>
        <v>0</v>
      </c>
    </row>
    <row r="47" spans="1:7" ht="14">
      <c r="A47" s="4266" t="s">
        <v>735</v>
      </c>
      <c r="B47" s="4267"/>
      <c r="C47" s="4268">
        <f>'50.31'!C48+'50.32'!C48+'50.33'!C68+'50.34'!C48+'50.35'!C48+'50.36'!C48+'50.37'!C48</f>
        <v>0</v>
      </c>
      <c r="D47" s="4268">
        <f>'50.31'!D48+'50.32'!D48+'50.33'!D68+'50.34'!D48+'50.35'!D48+'50.36'!D48+'50.37'!D48</f>
        <v>0</v>
      </c>
      <c r="E47" s="4267"/>
      <c r="F47" s="4268">
        <f>+'50.31'!F48+'50.32'!F48+'50.33'!F68+'50.34'!F48+'50.35'!F48+'50.36'!F48+'50.37'!F48</f>
        <v>0</v>
      </c>
      <c r="G47" s="4268">
        <f>+'50.31'!G48+'50.32'!G48+'50.33'!G68+'50.34'!G48+'50.35'!G48+'50.36'!G48+'50.37'!G48</f>
        <v>0</v>
      </c>
    </row>
    <row r="48" spans="1:7" ht="14">
      <c r="A48" s="4269" t="s">
        <v>187</v>
      </c>
      <c r="B48" s="4257"/>
      <c r="C48" s="4270">
        <f>SUM(C36:C47)</f>
        <v>0</v>
      </c>
      <c r="D48" s="4255"/>
      <c r="E48" s="4271"/>
      <c r="F48" s="4270">
        <f>SUM(F36:F47)</f>
        <v>0</v>
      </c>
      <c r="G48" s="4270">
        <f>SUM(G36:G47)</f>
        <v>0</v>
      </c>
    </row>
    <row r="49" spans="1:7" ht="14">
      <c r="A49" s="1771"/>
      <c r="B49" s="4272"/>
      <c r="C49" s="1771"/>
      <c r="D49" s="1771"/>
      <c r="E49" s="4272"/>
      <c r="F49" s="1771"/>
      <c r="G49" s="1771"/>
    </row>
    <row r="50" spans="1:7" ht="14">
      <c r="A50" s="1771"/>
      <c r="B50" s="4272"/>
      <c r="C50" s="1771"/>
      <c r="D50" s="1771"/>
      <c r="E50" s="1771"/>
      <c r="G50" s="4113" t="str">
        <f>+ToC!E96</f>
        <v xml:space="preserve">GENERAL Annual Return </v>
      </c>
    </row>
    <row r="51" spans="1:7" ht="14">
      <c r="A51" s="80"/>
      <c r="B51" s="80"/>
      <c r="C51" s="80"/>
      <c r="D51" s="80"/>
      <c r="E51" s="80"/>
      <c r="F51" s="80"/>
      <c r="G51" s="115" t="s">
        <v>1902</v>
      </c>
    </row>
  </sheetData>
  <sheetProtection password="C3AA" sheet="1" objects="1" scenarios="1"/>
  <customSheetViews>
    <customSheetView guid="{54084986-DBD9-467D-BB87-84DFF604BE53}" topLeftCell="A4">
      <selection activeCell="G48" sqref="G48"/>
      <pageMargins left="0.7" right="0.7" top="0.75" bottom="0.75" header="0.3" footer="0.3"/>
      <pageSetup paperSize="5" scale="65" orientation="portrait" r:id="rId1"/>
    </customSheetView>
  </customSheetViews>
  <mergeCells count="1">
    <mergeCell ref="A1:H1"/>
  </mergeCells>
  <hyperlinks>
    <hyperlink ref="A1:H1" location="ToC!A1" display="50.30"/>
  </hyperlinks>
  <pageMargins left="0.7" right="0.7" top="0.75" bottom="0.75" header="0.3" footer="0.3"/>
  <pageSetup paperSize="5" scale="62" orientation="portrait"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rgb="FFC00000"/>
  </sheetPr>
  <dimension ref="A1:J54"/>
  <sheetViews>
    <sheetView topLeftCell="A35" workbookViewId="0">
      <selection activeCell="A18" sqref="A18:B19"/>
    </sheetView>
  </sheetViews>
  <sheetFormatPr defaultColWidth="0" defaultRowHeight="14" zeroHeight="1"/>
  <cols>
    <col min="1" max="1" width="32.296875" style="4283" customWidth="1"/>
    <col min="2" max="2" width="15.19921875" style="4283" customWidth="1"/>
    <col min="3" max="4" width="23.5" style="4283" customWidth="1"/>
    <col min="5" max="5" width="18.796875" style="4283" customWidth="1"/>
    <col min="6" max="7" width="23.5" style="4283" customWidth="1"/>
    <col min="8" max="9" width="9.296875" style="394" hidden="1" customWidth="1"/>
    <col min="10" max="10" width="11.5" style="394" hidden="1" customWidth="1"/>
    <col min="11" max="16384" width="9.296875" style="394" hidden="1"/>
  </cols>
  <sheetData>
    <row r="1" spans="1:7" ht="13">
      <c r="A1" s="5504" t="s">
        <v>759</v>
      </c>
      <c r="B1" s="5504"/>
      <c r="C1" s="5504"/>
      <c r="D1" s="5504"/>
      <c r="E1" s="5504"/>
      <c r="F1" s="5504"/>
      <c r="G1" s="5504"/>
    </row>
    <row r="2" spans="1:7" ht="15.5">
      <c r="A2" s="509"/>
      <c r="B2" s="509"/>
      <c r="C2" s="509"/>
      <c r="D2" s="509"/>
      <c r="E2" s="509"/>
      <c r="F2" s="497" t="s">
        <v>874</v>
      </c>
      <c r="G2" s="509"/>
    </row>
    <row r="3" spans="1:7">
      <c r="A3" s="1728" t="str">
        <f>+Cover!A14</f>
        <v>Select Name of Insurer/ Financial Holding Company</v>
      </c>
      <c r="B3" s="1774"/>
      <c r="C3" s="1774"/>
      <c r="D3" s="397"/>
      <c r="E3" s="397"/>
      <c r="F3" s="397"/>
      <c r="G3" s="399"/>
    </row>
    <row r="4" spans="1:7">
      <c r="A4" s="498" t="str">
        <f>+ToC!A3</f>
        <v>Insurer/Financial Holding Company</v>
      </c>
      <c r="B4" s="397"/>
      <c r="C4" s="397"/>
      <c r="D4" s="397"/>
      <c r="E4" s="397"/>
      <c r="F4" s="397"/>
      <c r="G4" s="399"/>
    </row>
    <row r="5" spans="1:7">
      <c r="A5" s="498"/>
      <c r="B5" s="397"/>
      <c r="C5" s="397"/>
      <c r="D5" s="397"/>
      <c r="E5" s="397"/>
      <c r="F5" s="397"/>
      <c r="G5" s="399"/>
    </row>
    <row r="6" spans="1:7">
      <c r="A6" s="498" t="str">
        <f>+ToC!A5</f>
        <v>General Insurers Annual Return</v>
      </c>
      <c r="B6" s="397"/>
      <c r="C6" s="397"/>
      <c r="D6" s="397"/>
      <c r="E6" s="397"/>
      <c r="F6" s="397"/>
      <c r="G6" s="399"/>
    </row>
    <row r="7" spans="1:7">
      <c r="A7" s="498" t="str">
        <f>+ToC!A6</f>
        <v>For Year Ended:</v>
      </c>
      <c r="B7" s="397"/>
      <c r="C7" s="397"/>
      <c r="D7" s="397"/>
      <c r="E7" s="397"/>
      <c r="F7" s="1773">
        <f>+Cover!A22</f>
        <v>0</v>
      </c>
      <c r="G7" s="399"/>
    </row>
    <row r="8" spans="1:7" ht="13">
      <c r="A8" s="395"/>
      <c r="B8" s="395"/>
      <c r="C8" s="395"/>
      <c r="D8" s="395"/>
      <c r="E8" s="395"/>
      <c r="F8" s="395"/>
      <c r="G8" s="393"/>
    </row>
    <row r="9" spans="1:7">
      <c r="A9" s="1774" t="s">
        <v>758</v>
      </c>
      <c r="B9" s="1274"/>
      <c r="C9" s="1274"/>
      <c r="D9" s="1274"/>
      <c r="E9" s="1274"/>
      <c r="F9" s="1274"/>
      <c r="G9" s="557"/>
    </row>
    <row r="10" spans="1:7">
      <c r="A10" s="1274"/>
      <c r="B10" s="1274"/>
      <c r="C10" s="1274"/>
      <c r="D10" s="1274"/>
      <c r="E10" s="1274"/>
      <c r="F10" s="1274"/>
      <c r="G10" s="557"/>
    </row>
    <row r="11" spans="1:7">
      <c r="A11" s="504" t="s">
        <v>731</v>
      </c>
      <c r="B11" s="1775" t="s">
        <v>739</v>
      </c>
      <c r="C11" s="1274"/>
      <c r="D11" s="1274"/>
      <c r="E11" s="1274"/>
      <c r="F11" s="1274"/>
      <c r="G11" s="557"/>
    </row>
    <row r="12" spans="1:7">
      <c r="A12" s="1775" t="s">
        <v>733</v>
      </c>
      <c r="B12" s="1274"/>
      <c r="C12" s="1274"/>
      <c r="D12" s="1274"/>
      <c r="E12" s="1274"/>
      <c r="F12" s="1274"/>
      <c r="G12" s="557"/>
    </row>
    <row r="13" spans="1:7">
      <c r="A13" s="1775"/>
      <c r="B13" s="1274"/>
      <c r="C13" s="1274"/>
      <c r="D13" s="1274"/>
      <c r="E13" s="1274"/>
      <c r="F13" s="1274"/>
      <c r="G13" s="557"/>
    </row>
    <row r="14" spans="1:7">
      <c r="A14" s="4193">
        <v>1</v>
      </c>
      <c r="B14" s="4194">
        <f t="shared" ref="B14:G14" si="0">+A14+1</f>
        <v>2</v>
      </c>
      <c r="C14" s="4194">
        <f t="shared" si="0"/>
        <v>3</v>
      </c>
      <c r="D14" s="4194">
        <f t="shared" si="0"/>
        <v>4</v>
      </c>
      <c r="E14" s="4194">
        <f t="shared" si="0"/>
        <v>5</v>
      </c>
      <c r="F14" s="4194">
        <f t="shared" si="0"/>
        <v>6</v>
      </c>
      <c r="G14" s="4194">
        <f t="shared" si="0"/>
        <v>7</v>
      </c>
    </row>
    <row r="15" spans="1:7" ht="70">
      <c r="A15" s="4176" t="str">
        <f>"Figures grouped by Accident Year ending "&amp;TEXT($F$7,"dd-mmm")</f>
        <v>Figures grouped by Accident Year ending 00-Jan</v>
      </c>
      <c r="B15" s="4273" t="str">
        <f>"No. of Claims First reported in "&amp;YEAR($F$7)</f>
        <v>No. of Claims First reported in 1900</v>
      </c>
      <c r="C15" s="4177" t="str">
        <f>"Gross Claim Payments during "&amp;YEAR($F$7)</f>
        <v>Gross Claim Payments during 1900</v>
      </c>
      <c r="D15" s="4177" t="str">
        <f>"Cumulative Gross Claim Payments from Accident Year end to of Financial Year "&amp;YEAR($F$7)</f>
        <v>Cumulative Gross Claim Payments from Accident Year end to of Financial Year 1900</v>
      </c>
      <c r="E15" s="4178" t="str">
        <f>"No of Claims Outstanding At The End of the Financial Year "&amp;YEAR($F$7)</f>
        <v>No of Claims Outstanding At The End of the Financial Year 1900</v>
      </c>
      <c r="F15" s="4177" t="str">
        <f>"Gross Case Reserves on Claims Outstanding at end of financial year "&amp;YEAR($F$7)</f>
        <v>Gross Case Reserves on Claims Outstanding at end of financial year 1900</v>
      </c>
      <c r="G15" s="4273" t="str">
        <f>"Gross IBNR Reserve at end of financial year "&amp;YEAR($F$7)</f>
        <v>Gross IBNR Reserve at end of financial year 1900</v>
      </c>
    </row>
    <row r="16" spans="1:7">
      <c r="A16" s="4183"/>
      <c r="B16" s="4274" t="s">
        <v>734</v>
      </c>
      <c r="C16" s="4274" t="s">
        <v>349</v>
      </c>
      <c r="D16" s="4274" t="s">
        <v>349</v>
      </c>
      <c r="E16" s="4275" t="s">
        <v>734</v>
      </c>
      <c r="F16" s="4274" t="s">
        <v>349</v>
      </c>
      <c r="G16" s="4274" t="s">
        <v>349</v>
      </c>
    </row>
    <row r="17" spans="1:10">
      <c r="A17" s="4203">
        <f>YEAR($F$7)</f>
        <v>1900</v>
      </c>
      <c r="B17" s="4238"/>
      <c r="C17" s="4238"/>
      <c r="D17" s="4238"/>
      <c r="E17" s="4238"/>
      <c r="F17" s="4238"/>
      <c r="G17" s="4238"/>
    </row>
    <row r="18" spans="1:10">
      <c r="A18" s="4204">
        <f>+A17-1</f>
        <v>1899</v>
      </c>
      <c r="B18" s="4238"/>
      <c r="C18" s="4238"/>
      <c r="D18" s="4238"/>
      <c r="E18" s="4238"/>
      <c r="F18" s="4238"/>
      <c r="G18" s="4238"/>
    </row>
    <row r="19" spans="1:10">
      <c r="A19" s="4204">
        <f t="shared" ref="A19:A26" si="1">+A18-1</f>
        <v>1898</v>
      </c>
      <c r="B19" s="4238"/>
      <c r="C19" s="4238"/>
      <c r="D19" s="4238"/>
      <c r="E19" s="4238"/>
      <c r="F19" s="4238"/>
      <c r="G19" s="4238"/>
    </row>
    <row r="20" spans="1:10">
      <c r="A20" s="4204">
        <f t="shared" si="1"/>
        <v>1897</v>
      </c>
      <c r="B20" s="4238"/>
      <c r="C20" s="4238"/>
      <c r="D20" s="4238"/>
      <c r="E20" s="4238"/>
      <c r="F20" s="4238"/>
      <c r="G20" s="4238"/>
    </row>
    <row r="21" spans="1:10">
      <c r="A21" s="4204">
        <f t="shared" si="1"/>
        <v>1896</v>
      </c>
      <c r="B21" s="4238"/>
      <c r="C21" s="4238"/>
      <c r="D21" s="4238"/>
      <c r="E21" s="4238"/>
      <c r="F21" s="4238"/>
      <c r="G21" s="4238"/>
    </row>
    <row r="22" spans="1:10">
      <c r="A22" s="4204">
        <f t="shared" si="1"/>
        <v>1895</v>
      </c>
      <c r="B22" s="4238"/>
      <c r="C22" s="4238"/>
      <c r="D22" s="4238"/>
      <c r="E22" s="4238"/>
      <c r="F22" s="4238"/>
      <c r="G22" s="4238"/>
    </row>
    <row r="23" spans="1:10">
      <c r="A23" s="4204">
        <f t="shared" si="1"/>
        <v>1894</v>
      </c>
      <c r="B23" s="4238"/>
      <c r="C23" s="4238"/>
      <c r="D23" s="4238"/>
      <c r="E23" s="4238"/>
      <c r="F23" s="4238"/>
      <c r="G23" s="4238"/>
    </row>
    <row r="24" spans="1:10">
      <c r="A24" s="4204">
        <f t="shared" si="1"/>
        <v>1893</v>
      </c>
      <c r="B24" s="4238"/>
      <c r="C24" s="4238"/>
      <c r="D24" s="4238"/>
      <c r="E24" s="4238"/>
      <c r="F24" s="4238"/>
      <c r="G24" s="4238"/>
    </row>
    <row r="25" spans="1:10">
      <c r="A25" s="4204">
        <f t="shared" si="1"/>
        <v>1892</v>
      </c>
      <c r="B25" s="4238"/>
      <c r="C25" s="4238"/>
      <c r="D25" s="4238"/>
      <c r="E25" s="4238"/>
      <c r="F25" s="4238"/>
      <c r="G25" s="4238"/>
    </row>
    <row r="26" spans="1:10">
      <c r="A26" s="4204">
        <f t="shared" si="1"/>
        <v>1891</v>
      </c>
      <c r="B26" s="4238"/>
      <c r="C26" s="4238"/>
      <c r="D26" s="4238"/>
      <c r="E26" s="4238"/>
      <c r="F26" s="4238"/>
      <c r="G26" s="4238"/>
    </row>
    <row r="27" spans="1:10">
      <c r="A27" s="4205" t="str">
        <f>TEXT((A26-1),"0")&amp;" &amp; prior"</f>
        <v>1890 &amp; prior</v>
      </c>
      <c r="B27" s="4238"/>
      <c r="C27" s="4238"/>
      <c r="D27" s="4238"/>
      <c r="E27" s="4238"/>
      <c r="F27" s="4238"/>
      <c r="G27" s="4238"/>
    </row>
    <row r="28" spans="1:10">
      <c r="A28" s="4203" t="s">
        <v>735</v>
      </c>
      <c r="B28" s="4238"/>
      <c r="C28" s="4238"/>
      <c r="D28" s="4238"/>
      <c r="E28" s="4238"/>
      <c r="F28" s="4238"/>
      <c r="G28" s="4238"/>
    </row>
    <row r="29" spans="1:10">
      <c r="A29" s="4192" t="s">
        <v>187</v>
      </c>
      <c r="B29" s="4195">
        <f>SUM(B17:B28)</f>
        <v>0</v>
      </c>
      <c r="C29" s="4195">
        <f>SUM(C17:C28)</f>
        <v>0</v>
      </c>
      <c r="D29" s="4196"/>
      <c r="E29" s="4195">
        <f>SUM(E17:E28)</f>
        <v>0</v>
      </c>
      <c r="F29" s="4195">
        <f>SUM(F17:F28)</f>
        <v>0</v>
      </c>
      <c r="G29" s="4195">
        <f>SUM(G17:G28)</f>
        <v>0</v>
      </c>
      <c r="J29" s="506">
        <f>-F29+G29</f>
        <v>0</v>
      </c>
    </row>
    <row r="30" spans="1:10">
      <c r="A30" s="4212"/>
      <c r="B30" s="2255"/>
      <c r="C30" s="2255"/>
      <c r="D30" s="2255"/>
      <c r="E30" s="2255"/>
      <c r="F30" s="2255"/>
      <c r="G30" s="2255"/>
    </row>
    <row r="31" spans="1:10">
      <c r="A31" s="4212"/>
      <c r="B31" s="2255"/>
      <c r="C31" s="2255"/>
      <c r="D31" s="2255"/>
      <c r="E31" s="2255"/>
      <c r="F31" s="2255"/>
      <c r="G31" s="2255"/>
    </row>
    <row r="32" spans="1:10">
      <c r="A32" s="1775" t="s">
        <v>736</v>
      </c>
      <c r="B32" s="4234"/>
      <c r="C32" s="4234"/>
      <c r="D32" s="4234"/>
      <c r="E32" s="4234"/>
      <c r="F32" s="4234"/>
      <c r="G32" s="4234"/>
    </row>
    <row r="33" spans="1:7">
      <c r="A33" s="1775"/>
      <c r="B33" s="4234"/>
      <c r="C33" s="4234"/>
      <c r="D33" s="4234"/>
      <c r="E33" s="4234"/>
      <c r="F33" s="4234"/>
      <c r="G33" s="4234"/>
    </row>
    <row r="34" spans="1:7">
      <c r="A34" s="507">
        <v>1</v>
      </c>
      <c r="B34" s="3992"/>
      <c r="C34" s="507">
        <v>3</v>
      </c>
      <c r="D34" s="507">
        <v>4</v>
      </c>
      <c r="E34" s="3992"/>
      <c r="F34" s="507">
        <v>6</v>
      </c>
      <c r="G34" s="507">
        <v>7</v>
      </c>
    </row>
    <row r="35" spans="1:7" ht="56">
      <c r="A35" s="4180" t="str">
        <f>"Figures grouped by Accident Years ending "&amp;TEXT($F$7,"dd-mmm")</f>
        <v>Figures grouped by Accident Years ending 00-Jan</v>
      </c>
      <c r="B35" s="4181"/>
      <c r="C35" s="4276" t="str">
        <f>+"Net Claim Payments during "&amp;YEAR($F$7)</f>
        <v>Net Claim Payments during 1900</v>
      </c>
      <c r="D35" s="4277" t="str">
        <f>+"Cumulative Net Claim Payments from accident year to end of financial year "&amp;YEAR($F$7)</f>
        <v>Cumulative Net Claim Payments from accident year to end of financial year 1900</v>
      </c>
      <c r="E35" s="4182"/>
      <c r="F35" s="4276" t="str">
        <f>"Net Case Reserves on Claims Outstanding at end of financial year "&amp;YEAR($F$7)</f>
        <v>Net Case Reserves on Claims Outstanding at end of financial year 1900</v>
      </c>
      <c r="G35" s="4218" t="str">
        <f>"Net IBNR Reserve at end of financial year "&amp;YEAR($F$7)</f>
        <v>Net IBNR Reserve at end of financial year 1900</v>
      </c>
    </row>
    <row r="36" spans="1:7">
      <c r="A36" s="4183"/>
      <c r="B36" s="4184"/>
      <c r="C36" s="4185" t="s">
        <v>349</v>
      </c>
      <c r="D36" s="4185" t="s">
        <v>349</v>
      </c>
      <c r="E36" s="4186"/>
      <c r="F36" s="4185" t="s">
        <v>349</v>
      </c>
      <c r="G36" s="4185" t="s">
        <v>349</v>
      </c>
    </row>
    <row r="37" spans="1:7">
      <c r="A37" s="4203">
        <f>YEAR($F$7)</f>
        <v>1900</v>
      </c>
      <c r="B37" s="4207"/>
      <c r="C37" s="4238"/>
      <c r="D37" s="4238"/>
      <c r="E37" s="4208"/>
      <c r="F37" s="4238"/>
      <c r="G37" s="4238"/>
    </row>
    <row r="38" spans="1:7">
      <c r="A38" s="4204">
        <f>+A37-1</f>
        <v>1899</v>
      </c>
      <c r="B38" s="4207"/>
      <c r="C38" s="4238"/>
      <c r="D38" s="4238"/>
      <c r="E38" s="4208"/>
      <c r="F38" s="4238"/>
      <c r="G38" s="4238"/>
    </row>
    <row r="39" spans="1:7">
      <c r="A39" s="4204">
        <f t="shared" ref="A39:A46" si="2">+A38-1</f>
        <v>1898</v>
      </c>
      <c r="B39" s="4207"/>
      <c r="C39" s="4238"/>
      <c r="D39" s="4238"/>
      <c r="E39" s="4208"/>
      <c r="F39" s="4238"/>
      <c r="G39" s="4238"/>
    </row>
    <row r="40" spans="1:7">
      <c r="A40" s="4204">
        <f t="shared" si="2"/>
        <v>1897</v>
      </c>
      <c r="B40" s="4207"/>
      <c r="C40" s="4238"/>
      <c r="D40" s="4238"/>
      <c r="E40" s="4208"/>
      <c r="F40" s="4238"/>
      <c r="G40" s="4238"/>
    </row>
    <row r="41" spans="1:7">
      <c r="A41" s="4204">
        <f t="shared" si="2"/>
        <v>1896</v>
      </c>
      <c r="B41" s="4207"/>
      <c r="C41" s="4238"/>
      <c r="D41" s="4238"/>
      <c r="E41" s="4208"/>
      <c r="F41" s="4238"/>
      <c r="G41" s="4238"/>
    </row>
    <row r="42" spans="1:7">
      <c r="A42" s="4204">
        <f t="shared" si="2"/>
        <v>1895</v>
      </c>
      <c r="B42" s="4207"/>
      <c r="C42" s="4238"/>
      <c r="D42" s="4238"/>
      <c r="E42" s="4208"/>
      <c r="F42" s="4238"/>
      <c r="G42" s="4238"/>
    </row>
    <row r="43" spans="1:7">
      <c r="A43" s="4204">
        <f t="shared" si="2"/>
        <v>1894</v>
      </c>
      <c r="B43" s="4207"/>
      <c r="C43" s="4238"/>
      <c r="D43" s="4238"/>
      <c r="E43" s="4208"/>
      <c r="F43" s="4238"/>
      <c r="G43" s="4238"/>
    </row>
    <row r="44" spans="1:7">
      <c r="A44" s="4204">
        <f t="shared" si="2"/>
        <v>1893</v>
      </c>
      <c r="B44" s="4207"/>
      <c r="C44" s="4238"/>
      <c r="D44" s="4238"/>
      <c r="E44" s="4208"/>
      <c r="F44" s="4238"/>
      <c r="G44" s="4238"/>
    </row>
    <row r="45" spans="1:7">
      <c r="A45" s="4204">
        <f t="shared" si="2"/>
        <v>1892</v>
      </c>
      <c r="B45" s="4207"/>
      <c r="C45" s="4238"/>
      <c r="D45" s="4238"/>
      <c r="E45" s="4208"/>
      <c r="F45" s="4238"/>
      <c r="G45" s="4238"/>
    </row>
    <row r="46" spans="1:7">
      <c r="A46" s="4204">
        <f t="shared" si="2"/>
        <v>1891</v>
      </c>
      <c r="B46" s="4207"/>
      <c r="C46" s="4238"/>
      <c r="D46" s="4238"/>
      <c r="E46" s="4208"/>
      <c r="F46" s="4238"/>
      <c r="G46" s="4238"/>
    </row>
    <row r="47" spans="1:7">
      <c r="A47" s="4205" t="str">
        <f>TEXT((A46-1),"0")&amp;" &amp; prior"</f>
        <v>1890 &amp; prior</v>
      </c>
      <c r="B47" s="4207"/>
      <c r="C47" s="4238"/>
      <c r="D47" s="4238"/>
      <c r="E47" s="4208"/>
      <c r="F47" s="4238"/>
      <c r="G47" s="4238"/>
    </row>
    <row r="48" spans="1:7">
      <c r="A48" s="4206" t="s">
        <v>735</v>
      </c>
      <c r="B48" s="4207"/>
      <c r="C48" s="4238"/>
      <c r="D48" s="4238"/>
      <c r="E48" s="4208"/>
      <c r="F48" s="4238"/>
      <c r="G48" s="4238"/>
    </row>
    <row r="49" spans="1:7">
      <c r="A49" s="4191" t="s">
        <v>187</v>
      </c>
      <c r="B49" s="4210"/>
      <c r="C49" s="4199">
        <f>SUM(C37:C48)</f>
        <v>0</v>
      </c>
      <c r="D49" s="5747"/>
      <c r="E49" s="5748"/>
      <c r="F49" s="4195">
        <f>SUM(F37:F48)</f>
        <v>0</v>
      </c>
      <c r="G49" s="4195">
        <f>SUM(G37:G48)</f>
        <v>0</v>
      </c>
    </row>
    <row r="50" spans="1:7">
      <c r="A50" s="4278"/>
      <c r="B50" s="4278"/>
      <c r="C50" s="4279"/>
      <c r="D50" s="4279"/>
      <c r="E50" s="4279"/>
      <c r="F50" s="4279"/>
      <c r="G50" s="4279"/>
    </row>
    <row r="51" spans="1:7" s="393" customFormat="1">
      <c r="A51" s="4280"/>
      <c r="B51" s="4279"/>
      <c r="C51" s="4279"/>
      <c r="D51" s="4279"/>
      <c r="E51" s="4279"/>
      <c r="G51" s="4113" t="str">
        <f>+ToC!E96</f>
        <v xml:space="preserve">GENERAL Annual Return </v>
      </c>
    </row>
    <row r="52" spans="1:7" s="393" customFormat="1">
      <c r="A52" s="4281"/>
      <c r="B52" s="4281"/>
      <c r="C52" s="4281"/>
      <c r="D52" s="4281"/>
      <c r="E52" s="4281"/>
      <c r="F52" s="4281"/>
      <c r="G52" s="407" t="s">
        <v>1903</v>
      </c>
    </row>
    <row r="53" spans="1:7" hidden="1">
      <c r="A53" s="4282"/>
      <c r="B53" s="4282"/>
      <c r="C53" s="4282"/>
      <c r="D53" s="4282"/>
      <c r="E53" s="4282"/>
      <c r="F53" s="4282"/>
      <c r="G53" s="4282"/>
    </row>
    <row r="54" spans="1:7" hidden="1">
      <c r="A54" s="4282"/>
      <c r="B54" s="4282"/>
      <c r="C54" s="4282"/>
      <c r="D54" s="4282"/>
      <c r="E54" s="4282"/>
      <c r="F54" s="4282"/>
      <c r="G54" s="4282"/>
    </row>
  </sheetData>
  <sheetProtection password="C3AA" sheet="1" objects="1" scenarios="1"/>
  <customSheetViews>
    <customSheetView guid="{54084986-DBD9-467D-BB87-84DFF604BE53}" topLeftCell="A10">
      <selection activeCell="F23" sqref="F23"/>
      <pageMargins left="0.7" right="0.7" top="0.75" bottom="0.75" header="0.3" footer="0.3"/>
      <pageSetup paperSize="5" scale="60" orientation="portrait" r:id="rId1"/>
    </customSheetView>
  </customSheetViews>
  <mergeCells count="2">
    <mergeCell ref="D49:E49"/>
    <mergeCell ref="A1:G1"/>
  </mergeCells>
  <hyperlinks>
    <hyperlink ref="A1:G1" location="ToC!A1" display="50.31"/>
  </hyperlinks>
  <pageMargins left="0.7" right="0.7" top="0.75" bottom="0.75" header="0.3" footer="0.3"/>
  <pageSetup paperSize="5" scale="60" orientation="portrait"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rgb="FFC00000"/>
  </sheetPr>
  <dimension ref="A1:J58"/>
  <sheetViews>
    <sheetView topLeftCell="A35" workbookViewId="0">
      <selection activeCell="A18" sqref="A18:B19"/>
    </sheetView>
  </sheetViews>
  <sheetFormatPr defaultColWidth="0" defaultRowHeight="13" zeroHeight="1"/>
  <cols>
    <col min="1" max="1" width="26.796875" style="394" customWidth="1"/>
    <col min="2" max="5" width="20.796875" style="394" customWidth="1"/>
    <col min="6" max="7" width="20.796875" style="393" customWidth="1"/>
    <col min="8" max="9" width="9.296875" style="394" hidden="1" customWidth="1"/>
    <col min="10" max="10" width="12.19921875" style="394" hidden="1" customWidth="1"/>
    <col min="11" max="16384" width="9.296875" style="394" hidden="1"/>
  </cols>
  <sheetData>
    <row r="1" spans="1:8" ht="14">
      <c r="A1" s="5504" t="s">
        <v>760</v>
      </c>
      <c r="B1" s="5504"/>
      <c r="C1" s="5504"/>
      <c r="D1" s="5504"/>
      <c r="E1" s="5504"/>
      <c r="F1" s="5504"/>
      <c r="G1" s="5504"/>
      <c r="H1" s="567"/>
    </row>
    <row r="2" spans="1:8" ht="15.5">
      <c r="A2" s="509"/>
      <c r="B2" s="509"/>
      <c r="C2" s="509"/>
      <c r="D2" s="509"/>
      <c r="E2" s="509"/>
      <c r="F2" s="509"/>
      <c r="G2" s="497" t="s">
        <v>874</v>
      </c>
      <c r="H2" s="509"/>
    </row>
    <row r="3" spans="1:8" ht="14">
      <c r="A3" s="1728" t="str">
        <f>+Cover!A14</f>
        <v>Select Name of Insurer/ Financial Holding Company</v>
      </c>
      <c r="B3" s="1728"/>
      <c r="C3" s="1728"/>
      <c r="D3" s="397"/>
      <c r="E3" s="397"/>
      <c r="F3" s="397"/>
      <c r="G3" s="395"/>
      <c r="H3" s="393"/>
    </row>
    <row r="4" spans="1:8" ht="14">
      <c r="A4" s="498" t="str">
        <f>+ToC!A3</f>
        <v>Insurer/Financial Holding Company</v>
      </c>
      <c r="B4" s="397"/>
      <c r="C4" s="397"/>
      <c r="D4" s="397"/>
      <c r="E4" s="397"/>
      <c r="F4" s="397"/>
      <c r="G4" s="395"/>
      <c r="H4" s="393"/>
    </row>
    <row r="5" spans="1:8">
      <c r="A5" s="395"/>
      <c r="B5" s="395"/>
      <c r="C5" s="395"/>
      <c r="D5" s="395"/>
      <c r="E5" s="395"/>
      <c r="F5" s="395"/>
      <c r="G5" s="395"/>
      <c r="H5" s="393"/>
    </row>
    <row r="6" spans="1:8" ht="14">
      <c r="A6" s="504" t="str">
        <f>+ToC!A5</f>
        <v>General Insurers Annual Return</v>
      </c>
      <c r="B6" s="504"/>
      <c r="C6" s="395"/>
      <c r="D6" s="395"/>
      <c r="E6" s="395"/>
      <c r="F6" s="395"/>
      <c r="G6" s="395"/>
      <c r="H6" s="393"/>
    </row>
    <row r="7" spans="1:8" ht="14">
      <c r="A7" s="504" t="str">
        <f>+ToC!A6</f>
        <v>For Year Ended:</v>
      </c>
      <c r="B7" s="504"/>
      <c r="C7" s="395"/>
      <c r="D7" s="395"/>
      <c r="E7" s="395"/>
      <c r="F7" s="1773">
        <f>+Cover!A22</f>
        <v>0</v>
      </c>
      <c r="G7" s="395"/>
      <c r="H7" s="393"/>
    </row>
    <row r="8" spans="1:8" ht="14">
      <c r="A8" s="504"/>
      <c r="B8" s="395"/>
      <c r="C8" s="1775"/>
      <c r="D8" s="1274"/>
      <c r="E8" s="1274"/>
      <c r="F8" s="1274"/>
      <c r="G8" s="1274"/>
      <c r="H8" s="393"/>
    </row>
    <row r="9" spans="1:8" ht="14">
      <c r="A9" s="1774" t="s">
        <v>758</v>
      </c>
      <c r="B9" s="397"/>
      <c r="C9" s="397"/>
      <c r="D9" s="1709"/>
      <c r="E9" s="1707"/>
      <c r="F9" s="1714"/>
      <c r="G9" s="1274"/>
      <c r="H9" s="393"/>
    </row>
    <row r="10" spans="1:8" ht="14">
      <c r="A10" s="504"/>
      <c r="B10" s="1775"/>
      <c r="C10" s="1274"/>
      <c r="D10" s="1274"/>
      <c r="E10" s="1274"/>
      <c r="F10" s="1274"/>
      <c r="G10" s="1274"/>
      <c r="H10" s="393"/>
    </row>
    <row r="11" spans="1:8" ht="14">
      <c r="A11" s="504" t="s">
        <v>731</v>
      </c>
      <c r="B11" s="395"/>
      <c r="C11" s="1775" t="s">
        <v>743</v>
      </c>
      <c r="D11" s="1274"/>
      <c r="E11" s="1274"/>
      <c r="F11" s="1274"/>
      <c r="G11" s="1274"/>
      <c r="H11" s="557"/>
    </row>
    <row r="12" spans="1:8" ht="14">
      <c r="A12" s="1775" t="s">
        <v>733</v>
      </c>
      <c r="B12" s="1274"/>
      <c r="C12" s="1274"/>
      <c r="D12" s="1274"/>
      <c r="E12" s="1274"/>
      <c r="F12" s="1274"/>
      <c r="G12" s="1274"/>
      <c r="H12" s="557"/>
    </row>
    <row r="13" spans="1:8" ht="14">
      <c r="A13" s="300"/>
      <c r="B13" s="557"/>
      <c r="C13" s="557"/>
      <c r="D13" s="557"/>
      <c r="E13" s="557"/>
      <c r="F13" s="557"/>
      <c r="G13" s="557"/>
      <c r="H13" s="557"/>
    </row>
    <row r="14" spans="1:8" ht="14">
      <c r="A14" s="4193">
        <v>1</v>
      </c>
      <c r="B14" s="4194">
        <f t="shared" ref="B14:G14" si="0">+A14+1</f>
        <v>2</v>
      </c>
      <c r="C14" s="4194">
        <f t="shared" si="0"/>
        <v>3</v>
      </c>
      <c r="D14" s="4194">
        <f t="shared" si="0"/>
        <v>4</v>
      </c>
      <c r="E14" s="4194">
        <f t="shared" si="0"/>
        <v>5</v>
      </c>
      <c r="F14" s="4194">
        <f t="shared" si="0"/>
        <v>6</v>
      </c>
      <c r="G14" s="4194">
        <f t="shared" si="0"/>
        <v>7</v>
      </c>
      <c r="H14" s="557"/>
    </row>
    <row r="15" spans="1:8" ht="84">
      <c r="A15" s="4176" t="str">
        <f>"Figures grouped by Accident Year ending "&amp;TEXT($F$7,"dd-mmm")</f>
        <v>Figures grouped by Accident Year ending 00-Jan</v>
      </c>
      <c r="B15" s="4177" t="str">
        <f>+"No. of Claims first reported in "&amp;YEAR($F$7)</f>
        <v>No. of Claims first reported in 1900</v>
      </c>
      <c r="C15" s="4177" t="str">
        <f>+"Gross Claim Payments during "&amp;YEAR($F$7)</f>
        <v>Gross Claim Payments during 1900</v>
      </c>
      <c r="D15" s="4177" t="str">
        <f>+"Cumulative Gross Claim Payments from accident year to end of financial year "&amp;YEAR($F$7)</f>
        <v>Cumulative Gross Claim Payments from accident year to end of financial year 1900</v>
      </c>
      <c r="E15" s="4178" t="str">
        <f>+"No. of Claims Outstanding at end of financial year "&amp;YEAR($F$7)</f>
        <v>No. of Claims Outstanding at end of financial year 1900</v>
      </c>
      <c r="F15" s="4177" t="str">
        <f>"Gross Case Reserves on Claims Outstanding at end of financial year "&amp;YEAR($F$7)</f>
        <v>Gross Case Reserves on Claims Outstanding at end of financial year 1900</v>
      </c>
      <c r="G15" s="4177" t="str">
        <f>"Gross IBNR Reserve at end of financial year "&amp;YEAR($F$7)</f>
        <v>Gross IBNR Reserve at end of financial year 1900</v>
      </c>
      <c r="H15" s="557"/>
    </row>
    <row r="16" spans="1:8" ht="14">
      <c r="A16" s="4179"/>
      <c r="B16" s="1193" t="s">
        <v>734</v>
      </c>
      <c r="C16" s="1193" t="s">
        <v>349</v>
      </c>
      <c r="D16" s="1193" t="s">
        <v>349</v>
      </c>
      <c r="E16" s="1193" t="s">
        <v>734</v>
      </c>
      <c r="F16" s="1193" t="s">
        <v>349</v>
      </c>
      <c r="G16" s="1193" t="s">
        <v>349</v>
      </c>
      <c r="H16" s="557"/>
    </row>
    <row r="17" spans="1:10" ht="14">
      <c r="A17" s="4203">
        <f>YEAR($F$7)</f>
        <v>1900</v>
      </c>
      <c r="B17" s="4238"/>
      <c r="C17" s="4238"/>
      <c r="D17" s="4238"/>
      <c r="E17" s="4238"/>
      <c r="F17" s="4238"/>
      <c r="G17" s="4238"/>
      <c r="H17" s="557"/>
    </row>
    <row r="18" spans="1:10" ht="14">
      <c r="A18" s="4204">
        <f>+A17-1</f>
        <v>1899</v>
      </c>
      <c r="B18" s="4238"/>
      <c r="C18" s="4238"/>
      <c r="D18" s="4238"/>
      <c r="E18" s="4238"/>
      <c r="F18" s="4238"/>
      <c r="G18" s="4238"/>
      <c r="H18" s="557"/>
    </row>
    <row r="19" spans="1:10" ht="14">
      <c r="A19" s="4204">
        <f t="shared" ref="A19:A26" si="1">+A18-1</f>
        <v>1898</v>
      </c>
      <c r="B19" s="4238"/>
      <c r="C19" s="4238"/>
      <c r="D19" s="4238"/>
      <c r="E19" s="4238"/>
      <c r="F19" s="4238"/>
      <c r="G19" s="4238"/>
      <c r="H19" s="557"/>
    </row>
    <row r="20" spans="1:10" ht="14">
      <c r="A20" s="4204">
        <f t="shared" si="1"/>
        <v>1897</v>
      </c>
      <c r="B20" s="4238"/>
      <c r="C20" s="4238"/>
      <c r="D20" s="4238"/>
      <c r="E20" s="4238"/>
      <c r="F20" s="4238"/>
      <c r="G20" s="4238"/>
      <c r="H20" s="557"/>
    </row>
    <row r="21" spans="1:10" ht="14">
      <c r="A21" s="4204">
        <f t="shared" si="1"/>
        <v>1896</v>
      </c>
      <c r="B21" s="4238"/>
      <c r="C21" s="4238"/>
      <c r="D21" s="4238"/>
      <c r="E21" s="4238"/>
      <c r="F21" s="4238"/>
      <c r="G21" s="4238"/>
      <c r="H21" s="557"/>
    </row>
    <row r="22" spans="1:10" ht="14">
      <c r="A22" s="4204">
        <f t="shared" si="1"/>
        <v>1895</v>
      </c>
      <c r="B22" s="4238"/>
      <c r="C22" s="4238"/>
      <c r="D22" s="4238"/>
      <c r="E22" s="4238"/>
      <c r="F22" s="4238"/>
      <c r="G22" s="4238"/>
      <c r="H22" s="557"/>
    </row>
    <row r="23" spans="1:10" ht="14">
      <c r="A23" s="4204">
        <f t="shared" si="1"/>
        <v>1894</v>
      </c>
      <c r="B23" s="4238"/>
      <c r="C23" s="4238"/>
      <c r="D23" s="4238"/>
      <c r="E23" s="4238"/>
      <c r="F23" s="4238"/>
      <c r="G23" s="4238"/>
      <c r="H23" s="557"/>
    </row>
    <row r="24" spans="1:10" ht="14">
      <c r="A24" s="4204">
        <f t="shared" si="1"/>
        <v>1893</v>
      </c>
      <c r="B24" s="4238"/>
      <c r="C24" s="4238"/>
      <c r="D24" s="4238"/>
      <c r="E24" s="4238"/>
      <c r="F24" s="4238"/>
      <c r="G24" s="4238"/>
      <c r="H24" s="557"/>
    </row>
    <row r="25" spans="1:10" ht="14">
      <c r="A25" s="4204">
        <f t="shared" si="1"/>
        <v>1892</v>
      </c>
      <c r="B25" s="4238"/>
      <c r="C25" s="4238"/>
      <c r="D25" s="4238"/>
      <c r="E25" s="4238"/>
      <c r="F25" s="4238"/>
      <c r="G25" s="4238"/>
      <c r="H25" s="557"/>
    </row>
    <row r="26" spans="1:10" ht="14">
      <c r="A26" s="4204">
        <f t="shared" si="1"/>
        <v>1891</v>
      </c>
      <c r="B26" s="4238"/>
      <c r="C26" s="4238"/>
      <c r="D26" s="4238"/>
      <c r="E26" s="4238"/>
      <c r="F26" s="4238"/>
      <c r="G26" s="4238"/>
      <c r="H26" s="557"/>
    </row>
    <row r="27" spans="1:10" ht="14">
      <c r="A27" s="4205" t="str">
        <f>TEXT((A26-1),"0")&amp;" &amp; prior"</f>
        <v>1890 &amp; prior</v>
      </c>
      <c r="B27" s="4238"/>
      <c r="C27" s="4238"/>
      <c r="D27" s="4238"/>
      <c r="E27" s="4238"/>
      <c r="F27" s="4238"/>
      <c r="G27" s="4238"/>
      <c r="H27" s="557"/>
    </row>
    <row r="28" spans="1:10" ht="14">
      <c r="A28" s="4203" t="s">
        <v>735</v>
      </c>
      <c r="B28" s="4238"/>
      <c r="C28" s="4238"/>
      <c r="D28" s="4238"/>
      <c r="E28" s="4238"/>
      <c r="F28" s="4238"/>
      <c r="G28" s="4238"/>
      <c r="H28" s="557"/>
    </row>
    <row r="29" spans="1:10" ht="14">
      <c r="A29" s="4192" t="s">
        <v>187</v>
      </c>
      <c r="B29" s="4195">
        <f>SUM(B17:B28)</f>
        <v>0</v>
      </c>
      <c r="C29" s="4195">
        <f>SUM(C17:C28)</f>
        <v>0</v>
      </c>
      <c r="D29" s="4196"/>
      <c r="E29" s="4195">
        <f>SUM(E17:E28)</f>
        <v>0</v>
      </c>
      <c r="F29" s="4195">
        <f>SUM(F17:F28)</f>
        <v>0</v>
      </c>
      <c r="G29" s="4195">
        <f>SUM(G17:G28)</f>
        <v>0</v>
      </c>
      <c r="H29" s="557"/>
      <c r="J29" s="506">
        <f>-F29+G29</f>
        <v>0</v>
      </c>
    </row>
    <row r="30" spans="1:10" ht="14">
      <c r="A30" s="4212"/>
      <c r="B30" s="2255"/>
      <c r="C30" s="2255"/>
      <c r="D30" s="2255"/>
      <c r="E30" s="2255"/>
      <c r="F30" s="2255"/>
      <c r="G30" s="2255"/>
      <c r="H30" s="557"/>
    </row>
    <row r="31" spans="1:10" ht="14">
      <c r="A31" s="4212"/>
      <c r="B31" s="2255"/>
      <c r="C31" s="2255"/>
      <c r="D31" s="2255"/>
      <c r="E31" s="2255"/>
      <c r="F31" s="2255"/>
      <c r="G31" s="2255"/>
      <c r="H31" s="557"/>
    </row>
    <row r="32" spans="1:10" ht="14">
      <c r="A32" s="1775" t="s">
        <v>736</v>
      </c>
      <c r="B32" s="4234"/>
      <c r="C32" s="4234"/>
      <c r="D32" s="4234"/>
      <c r="E32" s="4234"/>
      <c r="F32" s="4234"/>
      <c r="G32" s="4234"/>
      <c r="H32" s="557"/>
    </row>
    <row r="33" spans="1:8" ht="14">
      <c r="A33" s="1775"/>
      <c r="B33" s="4234"/>
      <c r="C33" s="4234"/>
      <c r="D33" s="4234"/>
      <c r="E33" s="4234"/>
      <c r="F33" s="4234"/>
      <c r="G33" s="4234"/>
      <c r="H33" s="557"/>
    </row>
    <row r="34" spans="1:8" ht="14">
      <c r="A34" s="507">
        <v>1</v>
      </c>
      <c r="B34" s="3992"/>
      <c r="C34" s="507">
        <v>3</v>
      </c>
      <c r="D34" s="507">
        <v>4</v>
      </c>
      <c r="E34" s="3992"/>
      <c r="F34" s="507">
        <v>6</v>
      </c>
      <c r="G34" s="507">
        <v>7</v>
      </c>
      <c r="H34" s="557"/>
    </row>
    <row r="35" spans="1:8" ht="70">
      <c r="A35" s="4180" t="str">
        <f>"Figures grouped by Accident Year ending "&amp;TEXT($F$7,"dd-mmm")</f>
        <v>Figures grouped by Accident Year ending 00-Jan</v>
      </c>
      <c r="B35" s="4181"/>
      <c r="C35" s="4177" t="str">
        <f>+"Net Claim Payments during "&amp;YEAR($F$7)</f>
        <v>Net Claim Payments during 1900</v>
      </c>
      <c r="D35" s="4176" t="str">
        <f>+"Cumulative Net Claim Payments from accident year to end of financial year "&amp;YEAR($F$7)</f>
        <v>Cumulative Net Claim Payments from accident year to end of financial year 1900</v>
      </c>
      <c r="E35" s="4182"/>
      <c r="F35" s="4177" t="str">
        <f>"Net Case Reserves on Claims Outstanding at end of financial year "&amp;YEAR($F$7)</f>
        <v>Net Case Reserves on Claims Outstanding at end of financial year 1900</v>
      </c>
      <c r="G35" s="4177" t="str">
        <f>"Net IBNR Reserve at end of financial year "&amp;YEAR($F$7)</f>
        <v>Net IBNR Reserve at end of financial year 1900</v>
      </c>
      <c r="H35" s="557"/>
    </row>
    <row r="36" spans="1:8" ht="14">
      <c r="A36" s="4183"/>
      <c r="B36" s="4184"/>
      <c r="C36" s="1193" t="s">
        <v>349</v>
      </c>
      <c r="D36" s="1193" t="s">
        <v>349</v>
      </c>
      <c r="E36" s="4186"/>
      <c r="F36" s="1193" t="s">
        <v>349</v>
      </c>
      <c r="G36" s="1193" t="s">
        <v>349</v>
      </c>
      <c r="H36" s="557"/>
    </row>
    <row r="37" spans="1:8" ht="14">
      <c r="A37" s="4206">
        <f>YEAR($F$7)</f>
        <v>1900</v>
      </c>
      <c r="B37" s="4207"/>
      <c r="C37" s="4238"/>
      <c r="D37" s="4238"/>
      <c r="E37" s="4208"/>
      <c r="F37" s="4238"/>
      <c r="G37" s="4238"/>
      <c r="H37" s="557"/>
    </row>
    <row r="38" spans="1:8" ht="14">
      <c r="A38" s="4209">
        <f>+A37-1</f>
        <v>1899</v>
      </c>
      <c r="B38" s="4207"/>
      <c r="C38" s="4238"/>
      <c r="D38" s="4238"/>
      <c r="E38" s="4208"/>
      <c r="F38" s="4238"/>
      <c r="G38" s="4238"/>
      <c r="H38" s="557"/>
    </row>
    <row r="39" spans="1:8" ht="14">
      <c r="A39" s="4209">
        <f t="shared" ref="A39:A46" si="2">+A38-1</f>
        <v>1898</v>
      </c>
      <c r="B39" s="4207"/>
      <c r="C39" s="4238"/>
      <c r="D39" s="4238"/>
      <c r="E39" s="4208"/>
      <c r="F39" s="4238"/>
      <c r="G39" s="4238"/>
      <c r="H39" s="557"/>
    </row>
    <row r="40" spans="1:8" ht="14">
      <c r="A40" s="4209">
        <f t="shared" si="2"/>
        <v>1897</v>
      </c>
      <c r="B40" s="4207"/>
      <c r="C40" s="4238"/>
      <c r="D40" s="4238"/>
      <c r="E40" s="4208"/>
      <c r="F40" s="4238"/>
      <c r="G40" s="4238"/>
      <c r="H40" s="557"/>
    </row>
    <row r="41" spans="1:8" ht="14">
      <c r="A41" s="4209">
        <f t="shared" si="2"/>
        <v>1896</v>
      </c>
      <c r="B41" s="4207"/>
      <c r="C41" s="4238"/>
      <c r="D41" s="4238"/>
      <c r="E41" s="4208"/>
      <c r="F41" s="4238"/>
      <c r="G41" s="4238"/>
      <c r="H41" s="557"/>
    </row>
    <row r="42" spans="1:8" ht="14">
      <c r="A42" s="4209">
        <f t="shared" si="2"/>
        <v>1895</v>
      </c>
      <c r="B42" s="4207"/>
      <c r="C42" s="4238"/>
      <c r="D42" s="4238"/>
      <c r="E42" s="4208"/>
      <c r="F42" s="4238"/>
      <c r="G42" s="4238"/>
      <c r="H42" s="557"/>
    </row>
    <row r="43" spans="1:8" ht="14">
      <c r="A43" s="4209">
        <f t="shared" si="2"/>
        <v>1894</v>
      </c>
      <c r="B43" s="4207"/>
      <c r="C43" s="4238"/>
      <c r="D43" s="4238"/>
      <c r="E43" s="4208"/>
      <c r="F43" s="4238"/>
      <c r="G43" s="4238"/>
      <c r="H43" s="557"/>
    </row>
    <row r="44" spans="1:8" ht="14">
      <c r="A44" s="4209">
        <f t="shared" si="2"/>
        <v>1893</v>
      </c>
      <c r="B44" s="4207"/>
      <c r="C44" s="4238"/>
      <c r="D44" s="4238"/>
      <c r="E44" s="4208"/>
      <c r="F44" s="4238"/>
      <c r="G44" s="4238"/>
      <c r="H44" s="557"/>
    </row>
    <row r="45" spans="1:8" ht="14">
      <c r="A45" s="4209">
        <f t="shared" si="2"/>
        <v>1892</v>
      </c>
      <c r="B45" s="4207"/>
      <c r="C45" s="4238"/>
      <c r="D45" s="4238"/>
      <c r="E45" s="4208"/>
      <c r="F45" s="4238"/>
      <c r="G45" s="4238"/>
      <c r="H45" s="557"/>
    </row>
    <row r="46" spans="1:8" ht="14">
      <c r="A46" s="4209">
        <f t="shared" si="2"/>
        <v>1891</v>
      </c>
      <c r="B46" s="4207"/>
      <c r="C46" s="4238"/>
      <c r="D46" s="4238"/>
      <c r="E46" s="4208"/>
      <c r="F46" s="4238"/>
      <c r="G46" s="4238"/>
      <c r="H46" s="557"/>
    </row>
    <row r="47" spans="1:8" ht="14">
      <c r="A47" s="4209" t="str">
        <f>TEXT((A46-1),"0")&amp;" &amp; prior"</f>
        <v>1890 &amp; prior</v>
      </c>
      <c r="B47" s="4207"/>
      <c r="C47" s="4238"/>
      <c r="D47" s="4238"/>
      <c r="E47" s="4208"/>
      <c r="F47" s="4238"/>
      <c r="G47" s="4238"/>
      <c r="H47" s="557"/>
    </row>
    <row r="48" spans="1:8" ht="14">
      <c r="A48" s="4206" t="s">
        <v>735</v>
      </c>
      <c r="B48" s="4207"/>
      <c r="C48" s="4238"/>
      <c r="D48" s="4238"/>
      <c r="E48" s="4208"/>
      <c r="F48" s="4238"/>
      <c r="G48" s="4238"/>
      <c r="H48" s="557"/>
    </row>
    <row r="49" spans="1:8" ht="14">
      <c r="A49" s="4191" t="s">
        <v>187</v>
      </c>
      <c r="B49" s="4210"/>
      <c r="C49" s="4199">
        <f>SUM(C37:C48)</f>
        <v>0</v>
      </c>
      <c r="D49" s="5744"/>
      <c r="E49" s="5745"/>
      <c r="F49" s="4195">
        <f>SUM(F37:F48)</f>
        <v>0</v>
      </c>
      <c r="G49" s="4195">
        <f>SUM(G37:G48)</f>
        <v>0</v>
      </c>
      <c r="H49" s="557"/>
    </row>
    <row r="50" spans="1:8" ht="14">
      <c r="A50" s="4236"/>
      <c r="B50" s="4236"/>
      <c r="C50" s="1274"/>
      <c r="D50" s="1274"/>
      <c r="E50" s="1274"/>
      <c r="F50" s="1274"/>
      <c r="G50" s="1274"/>
      <c r="H50" s="557"/>
    </row>
    <row r="51" spans="1:8">
      <c r="A51" s="395"/>
      <c r="B51" s="395"/>
      <c r="C51" s="395"/>
      <c r="D51" s="395"/>
      <c r="E51" s="395"/>
      <c r="G51" s="4113" t="str">
        <f>+ToC!E96</f>
        <v xml:space="preserve">GENERAL Annual Return </v>
      </c>
      <c r="H51" s="393"/>
    </row>
    <row r="52" spans="1:8" ht="14">
      <c r="A52" s="395"/>
      <c r="B52" s="395"/>
      <c r="C52" s="395"/>
      <c r="D52" s="395"/>
      <c r="E52" s="395"/>
      <c r="F52" s="395"/>
      <c r="G52" s="407" t="s">
        <v>1904</v>
      </c>
      <c r="H52" s="393"/>
    </row>
    <row r="53" spans="1:8" hidden="1"/>
    <row r="54" spans="1:8" hidden="1"/>
    <row r="55" spans="1:8" hidden="1"/>
    <row r="56" spans="1:8" hidden="1"/>
    <row r="57" spans="1:8" hidden="1"/>
    <row r="58" spans="1:8" hidden="1"/>
  </sheetData>
  <sheetProtection password="C3AA" sheet="1" objects="1" scenarios="1"/>
  <customSheetViews>
    <customSheetView guid="{54084986-DBD9-467D-BB87-84DFF604BE53}">
      <selection activeCell="A36" sqref="A36"/>
      <pageMargins left="0.7" right="0.7" top="0.75" bottom="0.75" header="0.3" footer="0.3"/>
      <pageSetup paperSize="5" scale="65" orientation="portrait" r:id="rId1"/>
    </customSheetView>
  </customSheetViews>
  <mergeCells count="2">
    <mergeCell ref="D49:E49"/>
    <mergeCell ref="A1:G1"/>
  </mergeCells>
  <hyperlinks>
    <hyperlink ref="A1:G1" location="ToC!A1" display="50.32"/>
  </hyperlinks>
  <pageMargins left="0.7" right="0.7" top="0.75" bottom="0.75" header="0.3" footer="0.3"/>
  <pageSetup paperSize="5" scale="65"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sheetPr>
  <dimension ref="A1:I95"/>
  <sheetViews>
    <sheetView zoomScaleNormal="100" workbookViewId="0">
      <selection activeCell="A24" sqref="A24"/>
    </sheetView>
  </sheetViews>
  <sheetFormatPr defaultColWidth="0" defaultRowHeight="13" zeroHeight="1"/>
  <cols>
    <col min="1" max="1" width="8.796875" customWidth="1"/>
    <col min="2" max="2" width="24.796875" customWidth="1"/>
    <col min="3" max="3" width="25.796875" customWidth="1"/>
    <col min="4" max="4" width="19.796875" customWidth="1"/>
    <col min="5" max="5" width="31.796875" style="14" customWidth="1"/>
    <col min="6" max="6" width="20.69921875" style="14" customWidth="1"/>
    <col min="7" max="7" width="27.796875" customWidth="1"/>
    <col min="8" max="8" width="1.296875" hidden="1" customWidth="1"/>
    <col min="9" max="9" width="0" hidden="1" customWidth="1"/>
    <col min="10" max="16384" width="9.296875" hidden="1"/>
  </cols>
  <sheetData>
    <row r="1" spans="1:8">
      <c r="A1" s="5249">
        <v>10.050000000000001</v>
      </c>
      <c r="B1" s="5249"/>
      <c r="C1" s="5249"/>
      <c r="D1" s="5249"/>
      <c r="E1" s="5249"/>
      <c r="F1" s="5249"/>
      <c r="G1" s="5249"/>
      <c r="H1" s="5249"/>
    </row>
    <row r="2" spans="1:8" ht="14">
      <c r="A2" s="188"/>
      <c r="B2" s="191"/>
      <c r="C2" s="191"/>
      <c r="D2" s="236" t="s">
        <v>2385</v>
      </c>
      <c r="E2" s="236"/>
      <c r="F2" s="4322"/>
      <c r="G2" s="4321"/>
      <c r="H2" s="89"/>
    </row>
    <row r="3" spans="1:8" ht="14">
      <c r="A3" s="1720" t="str">
        <f>+Cover!A14</f>
        <v>Select Name of Insurer/ Financial Holding Company</v>
      </c>
      <c r="B3" s="1721"/>
      <c r="C3" s="1721"/>
      <c r="D3" s="1721"/>
      <c r="E3" s="1721"/>
      <c r="F3" s="1721"/>
      <c r="G3" s="79"/>
      <c r="H3" s="94"/>
    </row>
    <row r="4" spans="1:8" ht="14">
      <c r="A4" s="2026" t="str">
        <f>+ToC!A3</f>
        <v>Insurer/Financial Holding Company</v>
      </c>
      <c r="B4" s="2026"/>
      <c r="C4" s="2026"/>
      <c r="D4" s="2026"/>
      <c r="E4" s="2896"/>
      <c r="F4" s="3497"/>
      <c r="G4" s="79"/>
      <c r="H4" s="79"/>
    </row>
    <row r="5" spans="1:8" ht="14">
      <c r="A5" s="2027"/>
      <c r="B5" s="94"/>
      <c r="C5" s="94"/>
      <c r="D5" s="94"/>
      <c r="E5" s="94"/>
      <c r="F5" s="94"/>
      <c r="G5" s="94"/>
      <c r="H5" s="94"/>
    </row>
    <row r="6" spans="1:8" ht="14">
      <c r="A6" s="2027" t="str">
        <f>+ToC!A5</f>
        <v>General Insurers Annual Return</v>
      </c>
      <c r="B6" s="94"/>
      <c r="C6" s="94"/>
      <c r="D6" s="94"/>
      <c r="E6" s="94"/>
      <c r="F6" s="94"/>
      <c r="G6" s="94"/>
      <c r="H6" s="94"/>
    </row>
    <row r="7" spans="1:8" ht="14">
      <c r="A7" s="2027" t="str">
        <f>+ToC!A6</f>
        <v>For Year Ended:</v>
      </c>
      <c r="B7" s="94"/>
      <c r="C7" s="94"/>
      <c r="D7" s="102">
        <f>+Cover!A22</f>
        <v>0</v>
      </c>
      <c r="E7" s="2902"/>
      <c r="F7" s="2902"/>
      <c r="G7" s="79"/>
      <c r="H7" s="94"/>
    </row>
    <row r="8" spans="1:8" s="14" customFormat="1" ht="14">
      <c r="A8" s="4890"/>
      <c r="B8" s="94"/>
      <c r="C8" s="94"/>
      <c r="D8" s="2902"/>
      <c r="E8" s="2902"/>
      <c r="F8" s="2902"/>
      <c r="G8" s="79"/>
      <c r="H8" s="94"/>
    </row>
    <row r="9" spans="1:8" ht="14">
      <c r="A9" s="2027"/>
      <c r="B9" s="94"/>
      <c r="C9" s="94"/>
      <c r="D9" s="94"/>
      <c r="E9" s="94"/>
      <c r="F9" s="94"/>
      <c r="G9" s="94"/>
      <c r="H9" s="94"/>
    </row>
    <row r="10" spans="1:8" ht="14">
      <c r="A10" s="5257" t="s">
        <v>2166</v>
      </c>
      <c r="B10" s="5258"/>
      <c r="C10" s="5258"/>
      <c r="D10" s="5258"/>
      <c r="E10" s="5258"/>
      <c r="F10" s="5258"/>
      <c r="G10" s="5258"/>
      <c r="H10" s="5258"/>
    </row>
    <row r="11" spans="1:8" ht="14">
      <c r="A11" s="5257" t="s">
        <v>2175</v>
      </c>
      <c r="B11" s="5257"/>
      <c r="C11" s="5257"/>
      <c r="D11" s="5257"/>
      <c r="E11" s="5257"/>
      <c r="F11" s="5257"/>
      <c r="G11" s="5257"/>
      <c r="H11" s="5257"/>
    </row>
    <row r="12" spans="1:8" ht="14">
      <c r="A12" s="397"/>
      <c r="B12" s="397"/>
      <c r="C12" s="397"/>
      <c r="D12" s="397"/>
      <c r="E12" s="397"/>
      <c r="F12" s="397"/>
      <c r="G12" s="397"/>
      <c r="H12" s="397"/>
    </row>
    <row r="13" spans="1:8" ht="14">
      <c r="A13" s="397"/>
      <c r="B13" s="397"/>
      <c r="C13" s="402"/>
      <c r="D13" s="402"/>
      <c r="E13" s="402"/>
      <c r="F13" s="402"/>
      <c r="G13" s="397"/>
      <c r="H13" s="397"/>
    </row>
    <row r="14" spans="1:8" ht="14">
      <c r="A14" s="397" t="s">
        <v>1550</v>
      </c>
      <c r="B14" s="5326"/>
      <c r="C14" s="5327"/>
      <c r="D14" s="2648" t="s">
        <v>59</v>
      </c>
      <c r="E14" s="5323" t="str">
        <f>+A3</f>
        <v>Select Name of Insurer/ Financial Holding Company</v>
      </c>
      <c r="F14" s="5323"/>
      <c r="G14" s="5318"/>
      <c r="H14" s="2348"/>
    </row>
    <row r="15" spans="1:8" ht="14">
      <c r="A15" s="397"/>
      <c r="B15" s="2341"/>
      <c r="C15" s="575"/>
      <c r="D15" s="575"/>
      <c r="E15" s="575"/>
      <c r="F15" s="575"/>
      <c r="G15" s="178"/>
      <c r="H15" s="402"/>
    </row>
    <row r="16" spans="1:8" ht="14">
      <c r="A16" s="397" t="s">
        <v>60</v>
      </c>
      <c r="B16" s="5323" t="str">
        <f>+Cover!A15</f>
        <v>Please Enter the Address of the Financial Institution</v>
      </c>
      <c r="C16" s="5323"/>
      <c r="D16" s="397" t="s">
        <v>61</v>
      </c>
      <c r="E16" s="3502" t="str">
        <f>+Cover!A16</f>
        <v>Please Enter the City in which the Financial Institution resides</v>
      </c>
      <c r="F16" s="501" t="s">
        <v>1741</v>
      </c>
      <c r="G16" s="3920">
        <f>+Cover!F16</f>
        <v>0</v>
      </c>
      <c r="H16" s="3503"/>
    </row>
    <row r="17" spans="1:8" ht="14">
      <c r="A17" s="397"/>
      <c r="B17" s="397"/>
      <c r="C17" s="397"/>
      <c r="D17" s="1488"/>
      <c r="E17" s="1488"/>
      <c r="F17" s="1488"/>
      <c r="G17" s="1488"/>
      <c r="H17" s="1488"/>
    </row>
    <row r="18" spans="1:8" ht="14">
      <c r="A18" s="397"/>
      <c r="B18" s="397"/>
      <c r="C18" s="397"/>
      <c r="D18" s="397"/>
      <c r="E18" s="397"/>
      <c r="F18" s="397"/>
      <c r="G18" s="397"/>
      <c r="H18" s="397"/>
    </row>
    <row r="19" spans="1:8" ht="14">
      <c r="A19" s="2649" t="s">
        <v>1551</v>
      </c>
      <c r="B19" s="397"/>
      <c r="C19" s="397"/>
      <c r="D19" s="397"/>
      <c r="E19" s="397"/>
      <c r="F19" s="397"/>
      <c r="G19" s="397"/>
      <c r="H19" s="397"/>
    </row>
    <row r="20" spans="1:8" ht="14">
      <c r="A20" s="2649"/>
      <c r="B20" s="397"/>
      <c r="C20" s="397"/>
      <c r="D20" s="397"/>
      <c r="E20" s="397"/>
      <c r="F20" s="397"/>
      <c r="G20" s="397"/>
      <c r="H20" s="397"/>
    </row>
    <row r="21" spans="1:8" ht="14">
      <c r="A21" s="2342" t="s">
        <v>1557</v>
      </c>
      <c r="B21" s="991"/>
      <c r="C21" s="94"/>
      <c r="D21" s="94"/>
      <c r="E21" s="5323" t="str">
        <f>+A3</f>
        <v>Select Name of Insurer/ Financial Holding Company</v>
      </c>
      <c r="F21" s="5323"/>
      <c r="G21" s="5252"/>
      <c r="H21" s="101"/>
    </row>
    <row r="22" spans="1:8" ht="14">
      <c r="A22" s="94" t="s">
        <v>1558</v>
      </c>
      <c r="B22" s="2343">
        <f>+D7</f>
        <v>0</v>
      </c>
      <c r="C22" s="991" t="s">
        <v>1559</v>
      </c>
      <c r="D22" s="94"/>
      <c r="E22" s="94"/>
      <c r="F22" s="94"/>
      <c r="G22" s="94"/>
      <c r="H22" s="94"/>
    </row>
    <row r="23" spans="1:8" ht="14">
      <c r="A23" s="991" t="s">
        <v>2386</v>
      </c>
      <c r="B23" s="94"/>
      <c r="C23" s="94"/>
      <c r="D23" s="94"/>
      <c r="E23" s="94"/>
      <c r="F23" s="94"/>
      <c r="G23" s="94"/>
      <c r="H23" s="94"/>
    </row>
    <row r="24" spans="1:8" ht="14">
      <c r="A24" s="79"/>
      <c r="B24" s="991"/>
      <c r="C24" s="94"/>
      <c r="D24" s="94"/>
      <c r="E24" s="94"/>
      <c r="F24" s="94"/>
      <c r="G24" s="94"/>
      <c r="H24" s="94"/>
    </row>
    <row r="25" spans="1:8" ht="14">
      <c r="A25" s="2342"/>
      <c r="B25" s="94"/>
      <c r="C25" s="94"/>
      <c r="D25" s="94"/>
      <c r="E25" s="94"/>
      <c r="F25" s="94"/>
      <c r="G25" s="94"/>
      <c r="H25" s="94"/>
    </row>
    <row r="26" spans="1:8" ht="14">
      <c r="A26" s="94"/>
      <c r="B26" s="94"/>
      <c r="C26" s="94"/>
      <c r="D26" s="94"/>
      <c r="E26" s="94"/>
      <c r="F26" s="94"/>
      <c r="G26" s="94"/>
      <c r="H26" s="94"/>
    </row>
    <row r="27" spans="1:8" ht="14">
      <c r="A27" s="94"/>
      <c r="B27" s="94"/>
      <c r="C27" s="94"/>
      <c r="D27" s="94"/>
      <c r="E27" s="94"/>
      <c r="F27" s="94"/>
      <c r="G27" s="94"/>
      <c r="H27" s="94"/>
    </row>
    <row r="28" spans="1:8">
      <c r="A28" s="79"/>
      <c r="B28" s="79"/>
      <c r="C28" s="79"/>
      <c r="D28" s="79"/>
      <c r="E28" s="79"/>
      <c r="F28" s="79"/>
      <c r="G28" s="79"/>
      <c r="H28" s="79"/>
    </row>
    <row r="29" spans="1:8">
      <c r="A29" s="79"/>
      <c r="B29" s="79"/>
      <c r="C29" s="79"/>
      <c r="D29" s="79"/>
      <c r="E29" s="79"/>
      <c r="F29" s="79"/>
      <c r="G29" s="79"/>
      <c r="H29" s="79"/>
    </row>
    <row r="30" spans="1:8">
      <c r="A30" s="79"/>
      <c r="B30" s="79"/>
      <c r="C30" s="79"/>
      <c r="D30" s="79"/>
      <c r="E30" s="79"/>
      <c r="F30" s="79"/>
      <c r="G30" s="79"/>
      <c r="H30" s="79"/>
    </row>
    <row r="31" spans="1:8">
      <c r="A31" s="79"/>
      <c r="B31" s="79"/>
      <c r="C31" s="79"/>
      <c r="D31" s="79"/>
      <c r="E31" s="79"/>
      <c r="F31" s="79"/>
      <c r="G31" s="79"/>
      <c r="H31" s="79"/>
    </row>
    <row r="32" spans="1:8">
      <c r="A32" s="79"/>
      <c r="B32" s="79"/>
      <c r="C32" s="79"/>
      <c r="D32" s="79"/>
      <c r="E32" s="79"/>
      <c r="F32" s="79"/>
      <c r="G32" s="79"/>
      <c r="H32" s="79"/>
    </row>
    <row r="33" spans="1:8">
      <c r="A33" s="79"/>
      <c r="B33" s="79"/>
      <c r="C33" s="79"/>
      <c r="D33" s="79"/>
      <c r="E33" s="79"/>
      <c r="F33" s="79"/>
      <c r="G33" s="79"/>
      <c r="H33" s="79"/>
    </row>
    <row r="34" spans="1:8">
      <c r="A34" s="79"/>
      <c r="B34" s="79"/>
      <c r="C34" s="79"/>
      <c r="D34" s="79"/>
      <c r="E34" s="79"/>
      <c r="F34" s="79"/>
      <c r="G34" s="79"/>
      <c r="H34" s="79"/>
    </row>
    <row r="35" spans="1:8">
      <c r="A35" s="79"/>
      <c r="B35" s="79"/>
      <c r="C35" s="79"/>
      <c r="D35" s="79"/>
      <c r="E35" s="79"/>
      <c r="F35" s="79"/>
      <c r="G35" s="79"/>
      <c r="H35" s="79"/>
    </row>
    <row r="36" spans="1:8">
      <c r="A36" s="79"/>
      <c r="B36" s="79"/>
      <c r="C36" s="79"/>
      <c r="D36" s="79"/>
      <c r="E36" s="79"/>
      <c r="F36" s="79"/>
      <c r="G36" s="79"/>
      <c r="H36" s="79"/>
    </row>
    <row r="37" spans="1:8">
      <c r="A37" s="79"/>
      <c r="B37" s="79"/>
      <c r="C37" s="79"/>
      <c r="D37" s="79"/>
      <c r="E37" s="79"/>
      <c r="F37" s="79"/>
      <c r="G37" s="79"/>
      <c r="H37" s="79"/>
    </row>
    <row r="38" spans="1:8">
      <c r="A38" s="79"/>
      <c r="B38" s="79"/>
      <c r="C38" s="79"/>
      <c r="D38" s="79"/>
      <c r="E38" s="79"/>
      <c r="F38" s="79"/>
      <c r="G38" s="79"/>
      <c r="H38" s="79"/>
    </row>
    <row r="39" spans="1:8">
      <c r="A39" s="79"/>
      <c r="B39" s="79"/>
      <c r="C39" s="79"/>
      <c r="D39" s="79"/>
      <c r="E39" s="79"/>
      <c r="F39" s="79"/>
      <c r="G39" s="79"/>
      <c r="H39" s="79"/>
    </row>
    <row r="40" spans="1:8">
      <c r="A40" s="79"/>
      <c r="B40" s="79"/>
      <c r="C40" s="79"/>
      <c r="D40" s="79"/>
      <c r="E40" s="79"/>
      <c r="F40" s="79"/>
      <c r="G40" s="79"/>
      <c r="H40" s="79"/>
    </row>
    <row r="41" spans="1:8">
      <c r="A41" s="79"/>
      <c r="B41" s="79"/>
      <c r="C41" s="79"/>
      <c r="D41" s="79"/>
      <c r="E41" s="79"/>
      <c r="F41" s="79"/>
      <c r="G41" s="79"/>
      <c r="H41" s="79"/>
    </row>
    <row r="42" spans="1:8">
      <c r="A42" s="79"/>
      <c r="B42" s="79"/>
      <c r="C42" s="79"/>
      <c r="D42" s="79"/>
      <c r="E42" s="79"/>
      <c r="F42" s="79"/>
      <c r="G42" s="79"/>
      <c r="H42" s="79"/>
    </row>
    <row r="43" spans="1:8">
      <c r="A43" s="79"/>
      <c r="B43" s="79"/>
      <c r="C43" s="79"/>
      <c r="D43" s="79"/>
      <c r="E43" s="79"/>
      <c r="F43" s="79"/>
      <c r="G43" s="79"/>
      <c r="H43" s="79"/>
    </row>
    <row r="44" spans="1:8">
      <c r="A44" s="79"/>
      <c r="B44" s="79"/>
      <c r="C44" s="79"/>
      <c r="D44" s="79"/>
      <c r="E44" s="79"/>
      <c r="F44" s="79"/>
      <c r="G44" s="79"/>
      <c r="H44" s="79"/>
    </row>
    <row r="45" spans="1:8">
      <c r="A45" s="79"/>
      <c r="B45" s="79"/>
      <c r="C45" s="79"/>
      <c r="D45" s="79"/>
      <c r="E45" s="79"/>
      <c r="F45" s="79"/>
      <c r="G45" s="79"/>
      <c r="H45" s="79"/>
    </row>
    <row r="46" spans="1:8">
      <c r="A46" s="79"/>
      <c r="B46" s="79"/>
      <c r="C46" s="79"/>
      <c r="D46" s="79"/>
      <c r="E46" s="79"/>
      <c r="F46" s="79"/>
      <c r="G46" s="79"/>
      <c r="H46" s="79"/>
    </row>
    <row r="47" spans="1:8" ht="14">
      <c r="A47" s="5316" t="s">
        <v>1926</v>
      </c>
      <c r="B47" s="5328"/>
      <c r="C47" s="5329"/>
      <c r="D47" s="79"/>
      <c r="E47" s="79"/>
      <c r="F47" s="4325"/>
      <c r="G47" s="79"/>
      <c r="H47" s="79"/>
    </row>
    <row r="48" spans="1:8" ht="14">
      <c r="A48" s="5260" t="s">
        <v>1916</v>
      </c>
      <c r="B48" s="5330"/>
      <c r="C48" s="5261"/>
      <c r="D48" s="79"/>
      <c r="E48" s="79"/>
      <c r="F48" s="3921" t="s">
        <v>1511</v>
      </c>
      <c r="G48" s="2669"/>
      <c r="H48" s="79"/>
    </row>
    <row r="49" spans="1:8" ht="15.5">
      <c r="A49" s="5331" t="s">
        <v>1927</v>
      </c>
      <c r="B49" s="5332"/>
      <c r="C49" s="5333"/>
      <c r="D49" s="79"/>
      <c r="E49" s="79"/>
      <c r="F49" s="79"/>
      <c r="G49" s="76"/>
      <c r="H49" s="79"/>
    </row>
    <row r="50" spans="1:8">
      <c r="A50" s="5324"/>
      <c r="B50" s="5325"/>
      <c r="C50" s="79"/>
      <c r="D50" s="79"/>
      <c r="E50" s="79"/>
      <c r="F50" s="79"/>
      <c r="G50" s="79"/>
      <c r="H50" s="79"/>
    </row>
    <row r="51" spans="1:8" ht="14">
      <c r="A51" s="397"/>
      <c r="B51" s="397"/>
      <c r="C51" s="79"/>
      <c r="D51" s="79"/>
      <c r="E51" s="79"/>
      <c r="F51" s="79"/>
      <c r="G51" s="79"/>
      <c r="H51" s="79"/>
    </row>
    <row r="52" spans="1:8">
      <c r="A52" s="79"/>
      <c r="B52" s="79"/>
      <c r="C52" s="79"/>
      <c r="D52" s="79"/>
      <c r="E52" s="79"/>
      <c r="F52" s="79"/>
      <c r="G52" s="79"/>
      <c r="H52" s="79"/>
    </row>
    <row r="53" spans="1:8">
      <c r="A53" s="79"/>
      <c r="B53" s="79"/>
      <c r="C53" s="79"/>
      <c r="D53" s="79"/>
      <c r="E53" s="79"/>
      <c r="F53" s="79"/>
      <c r="G53" s="79"/>
      <c r="H53" s="79"/>
    </row>
    <row r="54" spans="1:8">
      <c r="A54" s="79"/>
      <c r="B54" s="79"/>
      <c r="C54" s="79"/>
      <c r="D54" s="79"/>
      <c r="E54" s="79"/>
      <c r="F54" s="79"/>
      <c r="G54" s="79"/>
      <c r="H54" s="79"/>
    </row>
    <row r="55" spans="1:8">
      <c r="A55" s="79"/>
      <c r="B55" s="79"/>
      <c r="C55" s="79"/>
      <c r="D55" s="79"/>
      <c r="E55" s="79"/>
      <c r="F55" s="79"/>
      <c r="G55" s="79"/>
      <c r="H55" s="79"/>
    </row>
    <row r="56" spans="1:8">
      <c r="A56" s="79"/>
      <c r="B56" s="79"/>
      <c r="C56" s="79"/>
      <c r="D56" s="79"/>
      <c r="E56" s="79"/>
      <c r="F56" s="79"/>
      <c r="G56" s="79"/>
      <c r="H56" s="79"/>
    </row>
    <row r="57" spans="1:8">
      <c r="A57" s="79"/>
      <c r="B57" s="79"/>
      <c r="C57" s="79"/>
      <c r="D57" s="79"/>
      <c r="E57" s="79"/>
      <c r="F57" s="79"/>
      <c r="G57" s="79"/>
      <c r="H57" s="79"/>
    </row>
    <row r="58" spans="1:8">
      <c r="A58" s="79"/>
      <c r="B58" s="79"/>
      <c r="C58" s="79"/>
      <c r="D58" s="79"/>
      <c r="E58" s="79"/>
      <c r="F58" s="79"/>
      <c r="G58" s="79"/>
      <c r="H58" s="79"/>
    </row>
    <row r="59" spans="1:8">
      <c r="A59" s="79"/>
      <c r="B59" s="79"/>
      <c r="C59" s="79"/>
      <c r="D59" s="79"/>
      <c r="E59" s="79"/>
      <c r="F59" s="79"/>
      <c r="G59" s="79"/>
      <c r="H59" s="79"/>
    </row>
    <row r="60" spans="1:8">
      <c r="A60" s="79"/>
      <c r="B60" s="79"/>
      <c r="C60" s="79"/>
      <c r="D60" s="79"/>
      <c r="E60" s="79"/>
      <c r="F60" s="79"/>
      <c r="G60" s="79"/>
      <c r="H60" s="79"/>
    </row>
    <row r="61" spans="1:8">
      <c r="A61" s="79"/>
      <c r="B61" s="79"/>
      <c r="C61" s="79"/>
      <c r="D61" s="79"/>
      <c r="E61" s="79"/>
      <c r="F61" s="79"/>
      <c r="G61" s="79"/>
      <c r="H61" s="79"/>
    </row>
    <row r="62" spans="1:8">
      <c r="A62" s="79"/>
      <c r="B62" s="79"/>
      <c r="C62" s="79"/>
      <c r="D62" s="79"/>
      <c r="E62" s="79"/>
      <c r="F62" s="79"/>
      <c r="G62" s="79"/>
      <c r="H62" s="79"/>
    </row>
    <row r="63" spans="1:8">
      <c r="A63" s="79"/>
      <c r="B63" s="79"/>
      <c r="C63" s="79"/>
      <c r="D63" s="79"/>
      <c r="E63" s="79"/>
      <c r="F63" s="79"/>
      <c r="G63" s="79"/>
      <c r="H63" s="79"/>
    </row>
    <row r="64" spans="1:8">
      <c r="A64" s="79"/>
      <c r="B64" s="79"/>
      <c r="C64" s="79"/>
      <c r="D64" s="79"/>
      <c r="E64" s="79"/>
      <c r="F64" s="79"/>
      <c r="G64" s="79"/>
      <c r="H64" s="79"/>
    </row>
    <row r="65" spans="1:8">
      <c r="A65" s="79"/>
      <c r="B65" s="79"/>
      <c r="C65" s="79"/>
      <c r="D65" s="79"/>
      <c r="E65" s="79"/>
      <c r="F65" s="79"/>
      <c r="G65" s="79"/>
      <c r="H65" s="79"/>
    </row>
    <row r="66" spans="1:8">
      <c r="A66" s="79"/>
      <c r="B66" s="79"/>
      <c r="C66" s="79"/>
      <c r="D66" s="79"/>
      <c r="E66" s="79"/>
      <c r="F66" s="79"/>
      <c r="G66" s="79"/>
      <c r="H66" s="79"/>
    </row>
    <row r="67" spans="1:8">
      <c r="A67" s="79"/>
      <c r="B67" s="79"/>
      <c r="C67" s="79"/>
      <c r="D67" s="79"/>
      <c r="E67" s="79"/>
      <c r="F67" s="79"/>
      <c r="G67" s="79"/>
      <c r="H67" s="79"/>
    </row>
    <row r="68" spans="1:8">
      <c r="A68" s="79"/>
      <c r="B68" s="79"/>
      <c r="C68" s="79"/>
      <c r="D68" s="79"/>
      <c r="E68" s="79"/>
      <c r="F68" s="79"/>
      <c r="G68" s="79"/>
      <c r="H68" s="79"/>
    </row>
    <row r="69" spans="1:8">
      <c r="A69" s="79"/>
      <c r="B69" s="79"/>
      <c r="C69" s="79"/>
      <c r="D69" s="79"/>
      <c r="E69" s="79"/>
      <c r="F69" s="79"/>
      <c r="G69" s="79"/>
      <c r="H69" s="79"/>
    </row>
    <row r="70" spans="1:8">
      <c r="A70" s="79"/>
      <c r="B70" s="79"/>
      <c r="C70" s="79"/>
      <c r="D70" s="79"/>
      <c r="E70" s="79"/>
      <c r="F70" s="79"/>
      <c r="G70" s="79"/>
      <c r="H70" s="79"/>
    </row>
    <row r="71" spans="1:8" ht="14">
      <c r="A71" s="176" t="s">
        <v>2176</v>
      </c>
      <c r="B71" s="79"/>
      <c r="C71" s="79"/>
      <c r="D71" s="79"/>
      <c r="E71" s="79"/>
      <c r="F71" s="79"/>
      <c r="G71" s="79"/>
      <c r="H71" s="79"/>
    </row>
    <row r="72" spans="1:8" ht="14">
      <c r="A72" s="176" t="s">
        <v>2135</v>
      </c>
      <c r="B72" s="79"/>
      <c r="C72" s="79"/>
      <c r="D72" s="79"/>
      <c r="E72" s="79"/>
      <c r="F72" s="79"/>
      <c r="G72" s="79"/>
      <c r="H72" s="79"/>
    </row>
    <row r="73" spans="1:8">
      <c r="A73" s="79"/>
      <c r="B73" s="79"/>
      <c r="C73" s="79"/>
      <c r="D73" s="79"/>
      <c r="E73" s="79"/>
      <c r="F73" s="79"/>
      <c r="G73" s="79"/>
      <c r="H73" s="79"/>
    </row>
    <row r="74" spans="1:8">
      <c r="A74" s="79"/>
      <c r="B74" s="79"/>
      <c r="C74" s="79"/>
      <c r="D74" s="79"/>
      <c r="E74" s="79"/>
      <c r="F74" s="79"/>
      <c r="G74" s="79"/>
      <c r="H74" s="79"/>
    </row>
    <row r="75" spans="1:8">
      <c r="A75" s="79"/>
      <c r="B75" s="79"/>
      <c r="C75" s="79"/>
      <c r="D75" s="79"/>
      <c r="E75" s="79"/>
      <c r="F75" s="79"/>
      <c r="G75" s="79"/>
      <c r="H75" s="79"/>
    </row>
    <row r="76" spans="1:8">
      <c r="A76" s="79"/>
      <c r="B76" s="79"/>
      <c r="C76" s="79"/>
      <c r="D76" s="79"/>
      <c r="E76" s="79"/>
      <c r="F76" s="79"/>
      <c r="G76" s="79"/>
      <c r="H76" s="79"/>
    </row>
    <row r="77" spans="1:8">
      <c r="A77" s="79"/>
      <c r="B77" s="79"/>
      <c r="C77" s="79"/>
      <c r="D77" s="79"/>
      <c r="E77" s="79"/>
      <c r="F77" s="79"/>
      <c r="G77" s="79"/>
      <c r="H77" s="79"/>
    </row>
    <row r="78" spans="1:8">
      <c r="A78" s="79"/>
      <c r="B78" s="79"/>
      <c r="C78" s="79"/>
      <c r="D78" s="79"/>
      <c r="E78" s="79"/>
      <c r="F78" s="79"/>
      <c r="G78" s="79"/>
      <c r="H78" s="79"/>
    </row>
    <row r="79" spans="1:8">
      <c r="A79" s="79"/>
      <c r="B79" s="79"/>
      <c r="C79" s="79"/>
      <c r="D79" s="79"/>
      <c r="E79" s="79"/>
      <c r="F79" s="79"/>
      <c r="G79" s="79"/>
      <c r="H79" s="79"/>
    </row>
    <row r="80" spans="1:8">
      <c r="A80" s="79"/>
      <c r="B80" s="79"/>
      <c r="C80" s="79"/>
      <c r="D80" s="79"/>
      <c r="E80" s="79"/>
      <c r="F80" s="79"/>
      <c r="G80" s="79"/>
      <c r="H80" s="79"/>
    </row>
    <row r="81" spans="1:8">
      <c r="A81" s="79"/>
      <c r="B81" s="79"/>
      <c r="C81" s="79"/>
      <c r="D81" s="79"/>
      <c r="E81" s="79"/>
      <c r="F81" s="79"/>
      <c r="G81" s="79"/>
      <c r="H81" s="79"/>
    </row>
    <row r="82" spans="1:8">
      <c r="A82" s="79"/>
      <c r="B82" s="79"/>
      <c r="C82" s="79"/>
      <c r="D82" s="79"/>
      <c r="E82" s="79"/>
      <c r="F82" s="79"/>
      <c r="G82" s="79"/>
      <c r="H82" s="79"/>
    </row>
    <row r="83" spans="1:8">
      <c r="A83" s="79"/>
      <c r="B83" s="79"/>
      <c r="C83" s="79"/>
      <c r="D83" s="79"/>
      <c r="E83" s="79"/>
      <c r="F83" s="79"/>
      <c r="G83" s="79"/>
      <c r="H83" s="79"/>
    </row>
    <row r="84" spans="1:8">
      <c r="A84" s="79"/>
      <c r="B84" s="79"/>
      <c r="C84" s="79"/>
      <c r="D84" s="79"/>
      <c r="E84" s="79"/>
      <c r="F84" s="79"/>
      <c r="G84" s="79"/>
      <c r="H84" s="79"/>
    </row>
    <row r="85" spans="1:8">
      <c r="A85" s="79"/>
      <c r="B85" s="79"/>
      <c r="C85" s="79"/>
      <c r="D85" s="79"/>
      <c r="E85" s="79"/>
      <c r="F85" s="79"/>
      <c r="G85" s="79"/>
      <c r="H85" s="79"/>
    </row>
    <row r="86" spans="1:8">
      <c r="A86" s="79"/>
      <c r="B86" s="79"/>
      <c r="C86" s="79"/>
      <c r="D86" s="79"/>
      <c r="E86" s="79"/>
      <c r="F86" s="79"/>
      <c r="G86" s="79"/>
      <c r="H86" s="79"/>
    </row>
    <row r="87" spans="1:8">
      <c r="A87" s="79"/>
      <c r="B87" s="79"/>
      <c r="C87" s="79"/>
      <c r="D87" s="79"/>
      <c r="E87" s="79"/>
      <c r="F87" s="79"/>
      <c r="G87" s="79"/>
      <c r="H87" s="79"/>
    </row>
    <row r="88" spans="1:8" ht="14">
      <c r="A88" s="79"/>
      <c r="B88" s="79"/>
      <c r="C88" s="79"/>
      <c r="D88" s="79"/>
      <c r="E88" s="79"/>
      <c r="F88" s="79"/>
      <c r="G88" s="79"/>
      <c r="H88" s="529" t="str">
        <f>+ToC!E96</f>
        <v xml:space="preserve">GENERAL Annual Return </v>
      </c>
    </row>
    <row r="89" spans="1:8" ht="14">
      <c r="A89" s="79"/>
      <c r="B89" s="79"/>
      <c r="C89" s="79"/>
      <c r="D89" s="79"/>
      <c r="E89" s="79"/>
      <c r="F89" s="79"/>
      <c r="G89" s="108" t="str">
        <f>+ToC!E96</f>
        <v xml:space="preserve">GENERAL Annual Return </v>
      </c>
      <c r="H89" s="529" t="s">
        <v>1512</v>
      </c>
    </row>
    <row r="90" spans="1:8" ht="14">
      <c r="A90" s="79"/>
      <c r="B90" s="79"/>
      <c r="C90" s="79"/>
      <c r="D90" s="79"/>
      <c r="E90" s="79"/>
      <c r="F90" s="79"/>
      <c r="G90" s="115" t="s">
        <v>1866</v>
      </c>
      <c r="H90" s="79"/>
    </row>
    <row r="91" spans="1:8" hidden="1">
      <c r="A91" s="79"/>
      <c r="B91" s="79"/>
      <c r="C91" s="79"/>
      <c r="D91" s="79"/>
      <c r="E91" s="79"/>
      <c r="F91" s="79"/>
      <c r="G91" s="79"/>
      <c r="H91" s="79"/>
    </row>
    <row r="92" spans="1:8" hidden="1">
      <c r="A92" s="79"/>
      <c r="B92" s="79"/>
      <c r="C92" s="79"/>
      <c r="D92" s="79"/>
      <c r="E92" s="79"/>
      <c r="F92" s="79"/>
      <c r="G92" s="79"/>
      <c r="H92" s="79"/>
    </row>
    <row r="93" spans="1:8" hidden="1">
      <c r="A93" s="79"/>
      <c r="B93" s="79"/>
      <c r="C93" s="79"/>
      <c r="D93" s="79"/>
      <c r="E93" s="79"/>
      <c r="F93" s="79"/>
      <c r="G93" s="79"/>
      <c r="H93" s="79"/>
    </row>
    <row r="94" spans="1:8" hidden="1">
      <c r="A94" s="79"/>
      <c r="B94" s="79"/>
      <c r="C94" s="79"/>
      <c r="D94" s="79"/>
      <c r="E94" s="79"/>
      <c r="F94" s="79"/>
      <c r="G94" s="79"/>
    </row>
    <row r="95" spans="1:8" hidden="1">
      <c r="A95" s="79"/>
      <c r="B95" s="79"/>
      <c r="C95" s="79"/>
      <c r="D95" s="79"/>
      <c r="E95" s="79"/>
      <c r="F95" s="79"/>
      <c r="G95" s="79"/>
    </row>
  </sheetData>
  <sheetProtection password="C3AA" sheet="1" objects="1" scenarios="1"/>
  <mergeCells count="11">
    <mergeCell ref="A50:B50"/>
    <mergeCell ref="A1:H1"/>
    <mergeCell ref="A10:H10"/>
    <mergeCell ref="A11:H11"/>
    <mergeCell ref="B16:C16"/>
    <mergeCell ref="B14:C14"/>
    <mergeCell ref="E14:G14"/>
    <mergeCell ref="E21:G21"/>
    <mergeCell ref="A47:C47"/>
    <mergeCell ref="A48:C48"/>
    <mergeCell ref="A49:C49"/>
  </mergeCells>
  <hyperlinks>
    <hyperlink ref="A1:H1" location="ToC!A1" display="ToC!A1"/>
  </hyperlinks>
  <pageMargins left="0.7" right="0.7" top="0.75" bottom="0.75" header="0.3" footer="0.3"/>
  <pageSetup paperSize="5" scale="56"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tabColor rgb="FFC00000"/>
  </sheetPr>
  <dimension ref="A1:H73"/>
  <sheetViews>
    <sheetView topLeftCell="A37" workbookViewId="0">
      <selection activeCell="A18" sqref="A18:B19"/>
    </sheetView>
  </sheetViews>
  <sheetFormatPr defaultColWidth="0" defaultRowHeight="13" zeroHeight="1"/>
  <cols>
    <col min="1" max="1" width="26.796875" style="394" customWidth="1"/>
    <col min="2" max="7" width="20.796875" style="394" customWidth="1"/>
    <col min="8" max="8" width="20.796875" style="394" hidden="1" customWidth="1"/>
    <col min="9" max="16384" width="9.296875" style="394" hidden="1"/>
  </cols>
  <sheetData>
    <row r="1" spans="1:7">
      <c r="A1" s="5504" t="s">
        <v>761</v>
      </c>
      <c r="B1" s="5504"/>
      <c r="C1" s="5504"/>
      <c r="D1" s="5504"/>
      <c r="E1" s="5504"/>
      <c r="F1" s="5504"/>
      <c r="G1" s="5504"/>
    </row>
    <row r="2" spans="1:7" ht="15.5">
      <c r="A2" s="509"/>
      <c r="B2" s="509"/>
      <c r="C2" s="509"/>
      <c r="D2" s="509"/>
      <c r="E2" s="509"/>
      <c r="F2" s="509"/>
      <c r="G2" s="497" t="s">
        <v>874</v>
      </c>
    </row>
    <row r="3" spans="1:7" ht="14">
      <c r="A3" s="1728" t="str">
        <f>+Cover!A14</f>
        <v>Select Name of Insurer/ Financial Holding Company</v>
      </c>
      <c r="B3" s="1728"/>
      <c r="C3" s="1728"/>
      <c r="D3" s="397"/>
      <c r="E3" s="397"/>
      <c r="F3" s="397"/>
      <c r="G3" s="395"/>
    </row>
    <row r="4" spans="1:7" ht="14">
      <c r="A4" s="498" t="str">
        <f>+ToC!A3</f>
        <v>Insurer/Financial Holding Company</v>
      </c>
      <c r="B4" s="397"/>
      <c r="C4" s="397"/>
      <c r="D4" s="397"/>
      <c r="E4" s="397"/>
      <c r="F4" s="397"/>
      <c r="G4" s="395"/>
    </row>
    <row r="5" spans="1:7">
      <c r="A5" s="395"/>
      <c r="B5" s="395"/>
      <c r="C5" s="395"/>
      <c r="D5" s="395"/>
      <c r="E5" s="395"/>
      <c r="F5" s="395"/>
      <c r="G5" s="395"/>
    </row>
    <row r="6" spans="1:7" ht="14">
      <c r="A6" s="504" t="str">
        <f>+ToC!A5</f>
        <v>General Insurers Annual Return</v>
      </c>
      <c r="B6" s="395"/>
      <c r="C6" s="395"/>
      <c r="D6" s="395"/>
      <c r="E6" s="395"/>
      <c r="F6" s="395"/>
      <c r="G6" s="395"/>
    </row>
    <row r="7" spans="1:7" ht="14">
      <c r="A7" s="504" t="str">
        <f>+ToC!A6</f>
        <v>For Year Ended:</v>
      </c>
      <c r="B7" s="395"/>
      <c r="C7" s="395"/>
      <c r="D7" s="395"/>
      <c r="E7" s="395"/>
      <c r="F7" s="1773">
        <f>+Cover!A22</f>
        <v>0</v>
      </c>
      <c r="G7" s="395"/>
    </row>
    <row r="8" spans="1:7" ht="14">
      <c r="A8" s="504"/>
      <c r="B8" s="395"/>
      <c r="C8" s="1775"/>
      <c r="D8" s="1274"/>
      <c r="E8" s="1274"/>
      <c r="F8" s="1274"/>
      <c r="G8" s="1274"/>
    </row>
    <row r="9" spans="1:7" ht="14">
      <c r="A9" s="1774" t="s">
        <v>758</v>
      </c>
      <c r="B9" s="397"/>
      <c r="C9" s="397"/>
      <c r="D9" s="1709"/>
      <c r="E9" s="1707"/>
      <c r="F9" s="1714"/>
      <c r="G9" s="1274"/>
    </row>
    <row r="10" spans="1:7" ht="14">
      <c r="A10" s="395"/>
      <c r="B10" s="395"/>
      <c r="C10" s="395"/>
      <c r="D10" s="395"/>
      <c r="E10" s="395"/>
      <c r="F10" s="395"/>
      <c r="G10" s="1274"/>
    </row>
    <row r="11" spans="1:7" ht="14">
      <c r="A11" s="504" t="s">
        <v>731</v>
      </c>
      <c r="B11" s="395"/>
      <c r="C11" s="1775" t="s">
        <v>746</v>
      </c>
      <c r="D11" s="1274"/>
      <c r="E11" s="1274"/>
      <c r="F11" s="1274"/>
      <c r="G11" s="1274"/>
    </row>
    <row r="12" spans="1:7" ht="14">
      <c r="A12" s="1775" t="s">
        <v>733</v>
      </c>
      <c r="B12" s="1274"/>
      <c r="C12" s="1274"/>
      <c r="D12" s="1274"/>
      <c r="E12" s="1274"/>
      <c r="F12" s="1274"/>
      <c r="G12" s="1274"/>
    </row>
    <row r="13" spans="1:7" ht="14">
      <c r="A13" s="1775"/>
      <c r="B13" s="1274"/>
      <c r="C13" s="1274"/>
      <c r="D13" s="1274"/>
      <c r="E13" s="1274"/>
      <c r="F13" s="1274"/>
      <c r="G13" s="1274"/>
    </row>
    <row r="14" spans="1:7" ht="14">
      <c r="A14" s="4193">
        <v>1</v>
      </c>
      <c r="B14" s="4194">
        <f t="shared" ref="B14:G14" si="0">+A14+1</f>
        <v>2</v>
      </c>
      <c r="C14" s="4194">
        <f t="shared" si="0"/>
        <v>3</v>
      </c>
      <c r="D14" s="4194">
        <f t="shared" si="0"/>
        <v>4</v>
      </c>
      <c r="E14" s="4194">
        <f t="shared" si="0"/>
        <v>5</v>
      </c>
      <c r="F14" s="4194">
        <f t="shared" si="0"/>
        <v>6</v>
      </c>
      <c r="G14" s="4194">
        <f t="shared" si="0"/>
        <v>7</v>
      </c>
    </row>
    <row r="15" spans="1:7" ht="84">
      <c r="A15" s="4176" t="str">
        <f>"Figures grouped by Accident Year ending "&amp;TEXT($F$7,"dd-mmm")</f>
        <v>Figures grouped by Accident Year ending 00-Jan</v>
      </c>
      <c r="B15" s="4177" t="str">
        <f>+"No. of Claims first reported in "&amp;YEAR($F$7)</f>
        <v>No. of Claims first reported in 1900</v>
      </c>
      <c r="C15" s="4177" t="str">
        <f>+"Gross Claim Payments during "&amp;YEAR($F$7)</f>
        <v>Gross Claim Payments during 1900</v>
      </c>
      <c r="D15" s="4177" t="str">
        <f>+"Cumulative Gross Claim Payments from accident year to end of financial year "&amp;YEAR($F$7)</f>
        <v>Cumulative Gross Claim Payments from accident year to end of financial year 1900</v>
      </c>
      <c r="E15" s="4178" t="str">
        <f>+"No. of Claims Outstanding at end of financial year "&amp;YEAR($F$7)</f>
        <v>No. of Claims Outstanding at end of financial year 1900</v>
      </c>
      <c r="F15" s="4177" t="str">
        <f>"Gross Case Reserves on Claims Outstanding at end of financial year "&amp;YEAR($F$7)</f>
        <v>Gross Case Reserves on Claims Outstanding at end of financial year 1900</v>
      </c>
      <c r="G15" s="4177" t="str">
        <f>"Gross IBNR Reserve at end of financial year "&amp;YEAR($F$7)</f>
        <v>Gross IBNR Reserve at end of financial year 1900</v>
      </c>
    </row>
    <row r="16" spans="1:7" ht="14">
      <c r="A16" s="4179"/>
      <c r="B16" s="1193" t="s">
        <v>734</v>
      </c>
      <c r="C16" s="1193" t="s">
        <v>349</v>
      </c>
      <c r="D16" s="1193" t="s">
        <v>349</v>
      </c>
      <c r="E16" s="1193" t="s">
        <v>734</v>
      </c>
      <c r="F16" s="1193" t="s">
        <v>349</v>
      </c>
      <c r="G16" s="1193" t="s">
        <v>349</v>
      </c>
    </row>
    <row r="17" spans="1:7" ht="14">
      <c r="A17" s="4203">
        <f>YEAR($F$7)</f>
        <v>1900</v>
      </c>
      <c r="B17" s="4238"/>
      <c r="C17" s="4238"/>
      <c r="D17" s="4238"/>
      <c r="E17" s="4238"/>
      <c r="F17" s="4238"/>
      <c r="G17" s="4238"/>
    </row>
    <row r="18" spans="1:7" ht="14">
      <c r="A18" s="4204">
        <f>+A17-1</f>
        <v>1899</v>
      </c>
      <c r="B18" s="4238"/>
      <c r="C18" s="4238"/>
      <c r="D18" s="4238"/>
      <c r="E18" s="4238"/>
      <c r="F18" s="4238"/>
      <c r="G18" s="4238"/>
    </row>
    <row r="19" spans="1:7" ht="14">
      <c r="A19" s="4204">
        <f t="shared" ref="A19:A26" si="1">+A18-1</f>
        <v>1898</v>
      </c>
      <c r="B19" s="4238"/>
      <c r="C19" s="4238"/>
      <c r="D19" s="4238"/>
      <c r="E19" s="4238"/>
      <c r="F19" s="4238"/>
      <c r="G19" s="4238"/>
    </row>
    <row r="20" spans="1:7" ht="14">
      <c r="A20" s="4204">
        <f t="shared" si="1"/>
        <v>1897</v>
      </c>
      <c r="B20" s="4238"/>
      <c r="C20" s="4238"/>
      <c r="D20" s="4238"/>
      <c r="E20" s="4238"/>
      <c r="F20" s="4238"/>
      <c r="G20" s="4238"/>
    </row>
    <row r="21" spans="1:7" ht="14">
      <c r="A21" s="4204">
        <f t="shared" si="1"/>
        <v>1896</v>
      </c>
      <c r="B21" s="4238"/>
      <c r="C21" s="4238"/>
      <c r="D21" s="4238"/>
      <c r="E21" s="4238"/>
      <c r="F21" s="4238"/>
      <c r="G21" s="4238"/>
    </row>
    <row r="22" spans="1:7" ht="14">
      <c r="A22" s="4204">
        <f t="shared" si="1"/>
        <v>1895</v>
      </c>
      <c r="B22" s="4238"/>
      <c r="C22" s="4238"/>
      <c r="D22" s="4238"/>
      <c r="E22" s="4238"/>
      <c r="F22" s="4238"/>
      <c r="G22" s="4238"/>
    </row>
    <row r="23" spans="1:7" ht="14">
      <c r="A23" s="4204">
        <f t="shared" si="1"/>
        <v>1894</v>
      </c>
      <c r="B23" s="4238"/>
      <c r="C23" s="4238"/>
      <c r="D23" s="4238"/>
      <c r="E23" s="4238"/>
      <c r="F23" s="4238"/>
      <c r="G23" s="4238"/>
    </row>
    <row r="24" spans="1:7" ht="14">
      <c r="A24" s="4204">
        <f t="shared" si="1"/>
        <v>1893</v>
      </c>
      <c r="B24" s="4238"/>
      <c r="C24" s="4238"/>
      <c r="D24" s="4238"/>
      <c r="E24" s="4238"/>
      <c r="F24" s="4238"/>
      <c r="G24" s="4238"/>
    </row>
    <row r="25" spans="1:7" ht="14">
      <c r="A25" s="4204">
        <f t="shared" si="1"/>
        <v>1892</v>
      </c>
      <c r="B25" s="4238"/>
      <c r="C25" s="4238"/>
      <c r="D25" s="4238"/>
      <c r="E25" s="4238"/>
      <c r="F25" s="4238"/>
      <c r="G25" s="4238"/>
    </row>
    <row r="26" spans="1:7" ht="14">
      <c r="A26" s="4204">
        <f t="shared" si="1"/>
        <v>1891</v>
      </c>
      <c r="B26" s="4238"/>
      <c r="C26" s="4238"/>
      <c r="D26" s="4238"/>
      <c r="E26" s="4238"/>
      <c r="F26" s="4238"/>
      <c r="G26" s="4238"/>
    </row>
    <row r="27" spans="1:7" ht="14">
      <c r="A27" s="4205" t="str">
        <f>TEXT((A26-1),"0")&amp;" &amp; prior"</f>
        <v>1890 &amp; prior</v>
      </c>
      <c r="B27" s="4238"/>
      <c r="C27" s="4238"/>
      <c r="D27" s="4238"/>
      <c r="E27" s="4238"/>
      <c r="F27" s="4238"/>
      <c r="G27" s="4238"/>
    </row>
    <row r="28" spans="1:7" ht="14">
      <c r="A28" s="4203" t="s">
        <v>735</v>
      </c>
      <c r="B28" s="4238"/>
      <c r="C28" s="4238"/>
      <c r="D28" s="4238"/>
      <c r="E28" s="4238"/>
      <c r="F28" s="4238"/>
      <c r="G28" s="4238"/>
    </row>
    <row r="29" spans="1:7" ht="14">
      <c r="A29" s="4192" t="s">
        <v>187</v>
      </c>
      <c r="B29" s="4195">
        <f>SUM(B17:B28)</f>
        <v>0</v>
      </c>
      <c r="C29" s="4195">
        <f>SUM(C17:C28)</f>
        <v>0</v>
      </c>
      <c r="D29" s="4196"/>
      <c r="E29" s="4195">
        <f>SUM(E17:E28)</f>
        <v>0</v>
      </c>
      <c r="F29" s="4195">
        <f>SUM(F17:F28)</f>
        <v>0</v>
      </c>
      <c r="G29" s="4195">
        <f>SUM(G17:G28)</f>
        <v>0</v>
      </c>
    </row>
    <row r="30" spans="1:7" ht="14">
      <c r="A30" s="4212"/>
      <c r="B30" s="2255"/>
      <c r="C30" s="2255"/>
      <c r="D30" s="2255"/>
      <c r="E30" s="2255"/>
      <c r="F30" s="2255"/>
      <c r="G30" s="2255"/>
    </row>
    <row r="31" spans="1:7" ht="14">
      <c r="A31" s="4212"/>
      <c r="B31" s="2255"/>
      <c r="C31" s="2255"/>
      <c r="D31" s="2255"/>
      <c r="E31" s="2255"/>
      <c r="F31" s="2255"/>
      <c r="G31" s="2255"/>
    </row>
    <row r="32" spans="1:7" ht="14">
      <c r="A32" s="1775" t="s">
        <v>1073</v>
      </c>
      <c r="B32" s="4213"/>
      <c r="C32" s="4213"/>
      <c r="D32" s="4214"/>
      <c r="E32" s="4213"/>
      <c r="F32" s="4213"/>
      <c r="G32" s="4213"/>
    </row>
    <row r="33" spans="1:7" ht="14">
      <c r="A33" s="1775"/>
      <c r="B33" s="4213"/>
      <c r="C33" s="4213"/>
      <c r="D33" s="4214"/>
      <c r="E33" s="4213"/>
      <c r="F33" s="4213"/>
      <c r="G33" s="4213"/>
    </row>
    <row r="34" spans="1:7" ht="14">
      <c r="A34" s="4215" t="s">
        <v>1074</v>
      </c>
      <c r="B34" s="4216"/>
      <c r="C34" s="4217" t="s">
        <v>1075</v>
      </c>
      <c r="D34" s="3915" t="s">
        <v>1076</v>
      </c>
      <c r="E34" s="4216"/>
      <c r="F34" s="4217" t="s">
        <v>1077</v>
      </c>
      <c r="G34" s="4216"/>
    </row>
    <row r="35" spans="1:7" ht="84">
      <c r="A35" s="4176" t="str">
        <f>"Figures grouped by Accident Year ending "&amp;TEXT($F$7,"dd-mmm")</f>
        <v>Figures grouped by Accident Year ending 00-Jan</v>
      </c>
      <c r="B35" s="4218"/>
      <c r="C35" s="4219" t="str">
        <f>+"Claim Payments Recovered during "&amp;YEAR($F$7)</f>
        <v>Claim Payments Recovered during 1900</v>
      </c>
      <c r="D35" s="4180" t="str">
        <f>+"Cumulative Recoveries from accident year to end of financial year "&amp;YEAR($F$7)</f>
        <v>Cumulative Recoveries from accident year to end of financial year 1900</v>
      </c>
      <c r="E35" s="4220"/>
      <c r="F35" s="4221" t="str">
        <f>"Case Reserves for Non-Reinsurance Recoveries Outstanding at end of financial year "&amp;YEAR($F$7)</f>
        <v>Case Reserves for Non-Reinsurance Recoveries Outstanding at end of financial year 1900</v>
      </c>
      <c r="G35" s="1768"/>
    </row>
    <row r="36" spans="1:7" ht="14">
      <c r="A36" s="4222"/>
      <c r="B36" s="4223"/>
      <c r="C36" s="4185" t="s">
        <v>349</v>
      </c>
      <c r="D36" s="4185" t="s">
        <v>349</v>
      </c>
      <c r="E36" s="4224"/>
      <c r="F36" s="4185" t="s">
        <v>349</v>
      </c>
      <c r="G36" s="4225"/>
    </row>
    <row r="37" spans="1:7" ht="14">
      <c r="A37" s="4226">
        <f>YEAR($F$7)</f>
        <v>1900</v>
      </c>
      <c r="B37" s="4227"/>
      <c r="C37" s="4238"/>
      <c r="D37" s="4238"/>
      <c r="E37" s="4227"/>
      <c r="F37" s="4238"/>
      <c r="G37" s="1768"/>
    </row>
    <row r="38" spans="1:7" ht="14">
      <c r="A38" s="4228">
        <f>+A37-1</f>
        <v>1899</v>
      </c>
      <c r="B38" s="4227"/>
      <c r="C38" s="4238"/>
      <c r="D38" s="4238"/>
      <c r="E38" s="4227"/>
      <c r="F38" s="4238"/>
      <c r="G38" s="1768"/>
    </row>
    <row r="39" spans="1:7" ht="14">
      <c r="A39" s="4228">
        <f t="shared" ref="A39:A46" si="2">+A38-1</f>
        <v>1898</v>
      </c>
      <c r="B39" s="4227"/>
      <c r="C39" s="4238"/>
      <c r="D39" s="4238"/>
      <c r="E39" s="4227"/>
      <c r="F39" s="4238"/>
      <c r="G39" s="1768"/>
    </row>
    <row r="40" spans="1:7" ht="14">
      <c r="A40" s="4228">
        <f t="shared" si="2"/>
        <v>1897</v>
      </c>
      <c r="B40" s="4227"/>
      <c r="C40" s="4238"/>
      <c r="D40" s="4238"/>
      <c r="E40" s="4227"/>
      <c r="F40" s="4238"/>
      <c r="G40" s="1768"/>
    </row>
    <row r="41" spans="1:7" ht="14">
      <c r="A41" s="4228">
        <f t="shared" si="2"/>
        <v>1896</v>
      </c>
      <c r="B41" s="4227"/>
      <c r="C41" s="4238"/>
      <c r="D41" s="4238"/>
      <c r="E41" s="4227"/>
      <c r="F41" s="4238"/>
      <c r="G41" s="1768"/>
    </row>
    <row r="42" spans="1:7" ht="14">
      <c r="A42" s="4228">
        <f t="shared" si="2"/>
        <v>1895</v>
      </c>
      <c r="B42" s="4227"/>
      <c r="C42" s="4238"/>
      <c r="D42" s="4238"/>
      <c r="E42" s="4227"/>
      <c r="F42" s="4238"/>
      <c r="G42" s="1768"/>
    </row>
    <row r="43" spans="1:7" ht="14">
      <c r="A43" s="4228">
        <f t="shared" si="2"/>
        <v>1894</v>
      </c>
      <c r="B43" s="4227"/>
      <c r="C43" s="4238"/>
      <c r="D43" s="4238"/>
      <c r="E43" s="4227"/>
      <c r="F43" s="4238"/>
      <c r="G43" s="1768"/>
    </row>
    <row r="44" spans="1:7" ht="14">
      <c r="A44" s="4228">
        <f t="shared" si="2"/>
        <v>1893</v>
      </c>
      <c r="B44" s="4227"/>
      <c r="C44" s="4238"/>
      <c r="D44" s="4238"/>
      <c r="E44" s="4227"/>
      <c r="F44" s="4238"/>
      <c r="G44" s="1768"/>
    </row>
    <row r="45" spans="1:7" ht="14">
      <c r="A45" s="4228">
        <f t="shared" si="2"/>
        <v>1892</v>
      </c>
      <c r="B45" s="4227"/>
      <c r="C45" s="4238"/>
      <c r="D45" s="4238"/>
      <c r="E45" s="4227"/>
      <c r="F45" s="4238"/>
      <c r="G45" s="1768"/>
    </row>
    <row r="46" spans="1:7" ht="14">
      <c r="A46" s="4228">
        <f t="shared" si="2"/>
        <v>1891</v>
      </c>
      <c r="B46" s="4227"/>
      <c r="C46" s="4238"/>
      <c r="D46" s="4238"/>
      <c r="E46" s="4227"/>
      <c r="F46" s="4238"/>
      <c r="G46" s="1768"/>
    </row>
    <row r="47" spans="1:7" ht="14">
      <c r="A47" s="4228" t="str">
        <f>TEXT((A46-1),"0")&amp;" &amp; prior"</f>
        <v>1890 &amp; prior</v>
      </c>
      <c r="B47" s="4227"/>
      <c r="C47" s="4238"/>
      <c r="D47" s="4238"/>
      <c r="E47" s="4227"/>
      <c r="F47" s="4238"/>
      <c r="G47" s="1768"/>
    </row>
    <row r="48" spans="1:7" ht="14">
      <c r="A48" s="4226" t="s">
        <v>735</v>
      </c>
      <c r="B48" s="4227"/>
      <c r="C48" s="4238"/>
      <c r="D48" s="4238"/>
      <c r="E48" s="4227"/>
      <c r="F48" s="4238"/>
      <c r="G48" s="1768"/>
    </row>
    <row r="49" spans="1:7" ht="14">
      <c r="A49" s="4229" t="s">
        <v>187</v>
      </c>
      <c r="B49" s="4230"/>
      <c r="C49" s="4231">
        <f>SUM(C37:C48)</f>
        <v>0</v>
      </c>
      <c r="D49" s="5746"/>
      <c r="E49" s="5745"/>
      <c r="F49" s="4232">
        <f>SUM(F37:F48)</f>
        <v>0</v>
      </c>
      <c r="G49" s="1768"/>
    </row>
    <row r="50" spans="1:7" ht="14">
      <c r="A50" s="4233"/>
      <c r="B50" s="4213"/>
      <c r="C50" s="4213"/>
      <c r="D50" s="4214"/>
      <c r="E50" s="4213"/>
      <c r="F50" s="4213"/>
      <c r="G50" s="4213"/>
    </row>
    <row r="51" spans="1:7" ht="14">
      <c r="A51" s="4212"/>
      <c r="B51" s="2255"/>
      <c r="C51" s="2255"/>
      <c r="D51" s="2255"/>
      <c r="E51" s="2255"/>
      <c r="F51" s="2255"/>
      <c r="G51" s="2255"/>
    </row>
    <row r="52" spans="1:7" ht="14">
      <c r="A52" s="1775" t="s">
        <v>736</v>
      </c>
      <c r="B52" s="4234"/>
      <c r="C52" s="4234"/>
      <c r="D52" s="4234"/>
      <c r="E52" s="4234"/>
      <c r="F52" s="4234"/>
      <c r="G52" s="4234"/>
    </row>
    <row r="53" spans="1:7" ht="14">
      <c r="A53" s="1775"/>
      <c r="B53" s="4234"/>
      <c r="C53" s="4234"/>
      <c r="D53" s="4234"/>
      <c r="E53" s="4234"/>
      <c r="F53" s="4234"/>
      <c r="G53" s="4234"/>
    </row>
    <row r="54" spans="1:7" ht="14">
      <c r="A54" s="507">
        <v>1</v>
      </c>
      <c r="B54" s="3992"/>
      <c r="C54" s="507">
        <v>3</v>
      </c>
      <c r="D54" s="507">
        <v>4</v>
      </c>
      <c r="E54" s="3992"/>
      <c r="F54" s="507">
        <v>6</v>
      </c>
      <c r="G54" s="507">
        <v>7</v>
      </c>
    </row>
    <row r="55" spans="1:7" ht="70">
      <c r="A55" s="4180" t="str">
        <f>"Figures grouped by Accident Year ending "&amp;TEXT($F$7,"dd-mmm")</f>
        <v>Figures grouped by Accident Year ending 00-Jan</v>
      </c>
      <c r="B55" s="4181"/>
      <c r="C55" s="4177" t="str">
        <f>+"Net Claim Payments during "&amp;YEAR($F$7)</f>
        <v>Net Claim Payments during 1900</v>
      </c>
      <c r="D55" s="4176" t="str">
        <f>+"Cumulative Net Claim Payments from accident year to end of financial year "&amp;YEAR($F$7)</f>
        <v>Cumulative Net Claim Payments from accident year to end of financial year 1900</v>
      </c>
      <c r="E55" s="4182"/>
      <c r="F55" s="4177" t="str">
        <f>"Net Case Reserves on Claims Outstanding at end of financial year "&amp;YEAR($F$7)</f>
        <v>Net Case Reserves on Claims Outstanding at end of financial year 1900</v>
      </c>
      <c r="G55" s="4177" t="str">
        <f>"Net IBNR Reserve at end of financial year "&amp;YEAR($F$7)</f>
        <v>Net IBNR Reserve at end of financial year 1900</v>
      </c>
    </row>
    <row r="56" spans="1:7" ht="14">
      <c r="A56" s="4183"/>
      <c r="B56" s="4184"/>
      <c r="C56" s="1193" t="s">
        <v>349</v>
      </c>
      <c r="D56" s="1193" t="s">
        <v>349</v>
      </c>
      <c r="E56" s="4235"/>
      <c r="F56" s="1193" t="s">
        <v>349</v>
      </c>
      <c r="G56" s="1193" t="s">
        <v>349</v>
      </c>
    </row>
    <row r="57" spans="1:7" ht="14">
      <c r="A57" s="4206">
        <f>YEAR($F$7)</f>
        <v>1900</v>
      </c>
      <c r="B57" s="4207"/>
      <c r="C57" s="4238"/>
      <c r="D57" s="4238"/>
      <c r="E57" s="4208"/>
      <c r="F57" s="4238"/>
      <c r="G57" s="4238"/>
    </row>
    <row r="58" spans="1:7" ht="14">
      <c r="A58" s="4209">
        <f>+A57-1</f>
        <v>1899</v>
      </c>
      <c r="B58" s="4207"/>
      <c r="C58" s="4238"/>
      <c r="D58" s="4238"/>
      <c r="E58" s="4208"/>
      <c r="F58" s="4238"/>
      <c r="G58" s="4238"/>
    </row>
    <row r="59" spans="1:7" ht="14">
      <c r="A59" s="4209">
        <f t="shared" ref="A59:A66" si="3">+A58-1</f>
        <v>1898</v>
      </c>
      <c r="B59" s="4207"/>
      <c r="C59" s="4238"/>
      <c r="D59" s="4238"/>
      <c r="E59" s="4208"/>
      <c r="F59" s="4238"/>
      <c r="G59" s="4238"/>
    </row>
    <row r="60" spans="1:7" ht="14">
      <c r="A60" s="4209">
        <f t="shared" si="3"/>
        <v>1897</v>
      </c>
      <c r="B60" s="4207"/>
      <c r="C60" s="4238"/>
      <c r="D60" s="4238"/>
      <c r="E60" s="4208"/>
      <c r="F60" s="4238"/>
      <c r="G60" s="4238"/>
    </row>
    <row r="61" spans="1:7" ht="14">
      <c r="A61" s="4209">
        <f t="shared" si="3"/>
        <v>1896</v>
      </c>
      <c r="B61" s="4207"/>
      <c r="C61" s="4238"/>
      <c r="D61" s="4238"/>
      <c r="E61" s="4208"/>
      <c r="F61" s="4238"/>
      <c r="G61" s="4238"/>
    </row>
    <row r="62" spans="1:7" ht="14">
      <c r="A62" s="4209">
        <f t="shared" si="3"/>
        <v>1895</v>
      </c>
      <c r="B62" s="4207"/>
      <c r="C62" s="4238"/>
      <c r="D62" s="4238"/>
      <c r="E62" s="4208"/>
      <c r="F62" s="4238"/>
      <c r="G62" s="4238"/>
    </row>
    <row r="63" spans="1:7" ht="14">
      <c r="A63" s="4209">
        <f t="shared" si="3"/>
        <v>1894</v>
      </c>
      <c r="B63" s="4207"/>
      <c r="C63" s="4238"/>
      <c r="D63" s="4238"/>
      <c r="E63" s="4208"/>
      <c r="F63" s="4238"/>
      <c r="G63" s="4238"/>
    </row>
    <row r="64" spans="1:7" ht="14">
      <c r="A64" s="4209">
        <f t="shared" si="3"/>
        <v>1893</v>
      </c>
      <c r="B64" s="4207"/>
      <c r="C64" s="4238"/>
      <c r="D64" s="4238"/>
      <c r="E64" s="4208"/>
      <c r="F64" s="4238"/>
      <c r="G64" s="4238"/>
    </row>
    <row r="65" spans="1:7" ht="14">
      <c r="A65" s="4209">
        <f t="shared" si="3"/>
        <v>1892</v>
      </c>
      <c r="B65" s="4207"/>
      <c r="C65" s="4238"/>
      <c r="D65" s="4238"/>
      <c r="E65" s="4208"/>
      <c r="F65" s="4238"/>
      <c r="G65" s="4238"/>
    </row>
    <row r="66" spans="1:7" ht="14">
      <c r="A66" s="4209">
        <f t="shared" si="3"/>
        <v>1891</v>
      </c>
      <c r="B66" s="4207"/>
      <c r="C66" s="4238"/>
      <c r="D66" s="4238"/>
      <c r="E66" s="4208"/>
      <c r="F66" s="4238"/>
      <c r="G66" s="4238"/>
    </row>
    <row r="67" spans="1:7" ht="14">
      <c r="A67" s="4209" t="str">
        <f>TEXT((A66-1),"0")&amp;" &amp; prior"</f>
        <v>1890 &amp; prior</v>
      </c>
      <c r="B67" s="4207"/>
      <c r="C67" s="4238"/>
      <c r="D67" s="4238"/>
      <c r="E67" s="4208"/>
      <c r="F67" s="4238"/>
      <c r="G67" s="4238"/>
    </row>
    <row r="68" spans="1:7" ht="14">
      <c r="A68" s="4206" t="s">
        <v>735</v>
      </c>
      <c r="B68" s="4207"/>
      <c r="C68" s="4238"/>
      <c r="D68" s="4238"/>
      <c r="E68" s="4208"/>
      <c r="F68" s="4238"/>
      <c r="G68" s="4238"/>
    </row>
    <row r="69" spans="1:7" ht="14">
      <c r="A69" s="4191" t="s">
        <v>187</v>
      </c>
      <c r="B69" s="4210"/>
      <c r="C69" s="4199">
        <f>SUM(C57:C68)</f>
        <v>0</v>
      </c>
      <c r="D69" s="5744"/>
      <c r="E69" s="5745"/>
      <c r="F69" s="4195">
        <f>SUM(F57:F68)</f>
        <v>0</v>
      </c>
      <c r="G69" s="4195">
        <f>SUM(G57:G68)</f>
        <v>0</v>
      </c>
    </row>
    <row r="70" spans="1:7" ht="14">
      <c r="A70" s="4236"/>
      <c r="B70" s="4236"/>
      <c r="C70" s="1274"/>
      <c r="D70" s="1274"/>
      <c r="E70" s="1274"/>
      <c r="F70" s="1274"/>
      <c r="G70" s="1274"/>
    </row>
    <row r="71" spans="1:7" ht="14">
      <c r="A71" s="395"/>
      <c r="B71" s="395"/>
      <c r="C71" s="395"/>
      <c r="D71" s="395"/>
      <c r="E71" s="395"/>
      <c r="F71" s="395"/>
      <c r="G71" s="108" t="str">
        <f>+ToC!E96</f>
        <v xml:space="preserve">GENERAL Annual Return </v>
      </c>
    </row>
    <row r="72" spans="1:7" ht="14">
      <c r="A72" s="395"/>
      <c r="B72" s="395"/>
      <c r="C72" s="395"/>
      <c r="D72" s="395"/>
      <c r="E72" s="395"/>
      <c r="F72" s="397"/>
      <c r="G72" s="407" t="s">
        <v>1905</v>
      </c>
    </row>
    <row r="73" spans="1:7" hidden="1"/>
  </sheetData>
  <sheetProtection password="C3AA" sheet="1" objects="1" scenarios="1"/>
  <customSheetViews>
    <customSheetView guid="{54084986-DBD9-467D-BB87-84DFF604BE53}">
      <selection activeCell="A56" sqref="A56"/>
      <pageMargins left="0.7" right="0.7" top="0.75" bottom="0.75" header="0.3" footer="0.3"/>
      <pageSetup paperSize="5" scale="65" orientation="portrait" r:id="rId1"/>
    </customSheetView>
  </customSheetViews>
  <mergeCells count="3">
    <mergeCell ref="A1:G1"/>
    <mergeCell ref="D69:E69"/>
    <mergeCell ref="D49:E49"/>
  </mergeCells>
  <hyperlinks>
    <hyperlink ref="A1:G1" location="ToC!A1" display="50.33"/>
  </hyperlinks>
  <pageMargins left="0.7" right="0.7" top="0.75" bottom="0.75" header="0.3" footer="0.3"/>
  <pageSetup paperSize="5" scale="65" orientation="portrait"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tabColor rgb="FFC00000"/>
  </sheetPr>
  <dimension ref="A1:H53"/>
  <sheetViews>
    <sheetView topLeftCell="A35" zoomScaleNormal="100" workbookViewId="0">
      <selection activeCell="A18" sqref="A18:B19"/>
    </sheetView>
  </sheetViews>
  <sheetFormatPr defaultColWidth="0" defaultRowHeight="13" zeroHeight="1"/>
  <cols>
    <col min="1" max="1" width="26.796875" style="4284" customWidth="1"/>
    <col min="2" max="7" width="20.796875" style="4284" customWidth="1"/>
    <col min="8" max="8" width="26.796875" style="394" hidden="1" customWidth="1"/>
    <col min="9" max="16384" width="9.296875" style="394" hidden="1"/>
  </cols>
  <sheetData>
    <row r="1" spans="1:8" ht="14">
      <c r="A1" s="5504" t="s">
        <v>762</v>
      </c>
      <c r="B1" s="5504"/>
      <c r="C1" s="5504"/>
      <c r="D1" s="5504"/>
      <c r="E1" s="5504"/>
      <c r="F1" s="5504"/>
      <c r="G1" s="5504"/>
      <c r="H1" s="567"/>
    </row>
    <row r="2" spans="1:8" ht="15.5">
      <c r="A2" s="509"/>
      <c r="B2" s="509"/>
      <c r="C2" s="509"/>
      <c r="D2" s="509"/>
      <c r="E2" s="509"/>
      <c r="F2" s="509"/>
      <c r="G2" s="497" t="s">
        <v>874</v>
      </c>
      <c r="H2" s="509"/>
    </row>
    <row r="3" spans="1:8" ht="14">
      <c r="A3" s="1728" t="str">
        <f>+Cover!A14</f>
        <v>Select Name of Insurer/ Financial Holding Company</v>
      </c>
      <c r="B3" s="1728"/>
      <c r="C3" s="1728"/>
      <c r="D3" s="397"/>
      <c r="E3" s="397"/>
      <c r="F3" s="397"/>
      <c r="G3" s="395"/>
      <c r="H3" s="393"/>
    </row>
    <row r="4" spans="1:8" ht="14">
      <c r="A4" s="498" t="str">
        <f>+ToC!A3</f>
        <v>Insurer/Financial Holding Company</v>
      </c>
      <c r="B4" s="397"/>
      <c r="C4" s="397"/>
      <c r="D4" s="397"/>
      <c r="E4" s="397"/>
      <c r="F4" s="397"/>
      <c r="G4" s="395"/>
      <c r="H4" s="393"/>
    </row>
    <row r="5" spans="1:8" ht="14">
      <c r="A5" s="498"/>
      <c r="B5" s="397"/>
      <c r="C5" s="397"/>
      <c r="D5" s="397"/>
      <c r="E5" s="397"/>
      <c r="F5" s="397"/>
      <c r="G5" s="1391"/>
      <c r="H5" s="393"/>
    </row>
    <row r="6" spans="1:8" ht="14">
      <c r="A6" s="498" t="str">
        <f>+ToC!A5</f>
        <v>General Insurers Annual Return</v>
      </c>
      <c r="B6" s="397"/>
      <c r="C6" s="397"/>
      <c r="D6" s="397"/>
      <c r="E6" s="397"/>
      <c r="F6" s="397"/>
      <c r="G6" s="1391"/>
      <c r="H6" s="393"/>
    </row>
    <row r="7" spans="1:8" ht="14">
      <c r="A7" s="504" t="str">
        <f>+ToC!A6</f>
        <v>For Year Ended:</v>
      </c>
      <c r="B7" s="395"/>
      <c r="C7" s="395"/>
      <c r="D7" s="395"/>
      <c r="E7" s="395"/>
      <c r="F7" s="1773">
        <f>+Cover!A22</f>
        <v>0</v>
      </c>
      <c r="G7" s="395"/>
      <c r="H7" s="393"/>
    </row>
    <row r="8" spans="1:8" ht="14">
      <c r="A8" s="504"/>
      <c r="B8" s="395"/>
      <c r="C8" s="1775"/>
      <c r="D8" s="1274"/>
      <c r="E8" s="1274"/>
      <c r="F8" s="395"/>
      <c r="G8" s="1274"/>
      <c r="H8" s="393"/>
    </row>
    <row r="9" spans="1:8" ht="14">
      <c r="A9" s="1774" t="s">
        <v>758</v>
      </c>
      <c r="B9" s="397"/>
      <c r="C9" s="397"/>
      <c r="D9" s="1709"/>
      <c r="E9" s="1707"/>
      <c r="F9" s="1714"/>
      <c r="G9" s="1274"/>
      <c r="H9" s="393"/>
    </row>
    <row r="10" spans="1:8" ht="14">
      <c r="A10" s="504"/>
      <c r="B10" s="1777"/>
      <c r="C10" s="1775"/>
      <c r="D10" s="1274"/>
      <c r="E10" s="1274"/>
      <c r="F10" s="1274"/>
      <c r="G10" s="1274"/>
      <c r="H10" s="393"/>
    </row>
    <row r="11" spans="1:8" ht="14">
      <c r="A11" s="504" t="s">
        <v>731</v>
      </c>
      <c r="B11" s="395"/>
      <c r="C11" s="1775" t="s">
        <v>749</v>
      </c>
      <c r="D11" s="1274"/>
      <c r="E11" s="1274"/>
      <c r="F11" s="1274"/>
      <c r="G11" s="1274"/>
      <c r="H11" s="557"/>
    </row>
    <row r="12" spans="1:8" ht="14">
      <c r="A12" s="1775" t="s">
        <v>733</v>
      </c>
      <c r="B12" s="1274"/>
      <c r="C12" s="1274"/>
      <c r="D12" s="1274"/>
      <c r="E12" s="1274"/>
      <c r="F12" s="1274"/>
      <c r="G12" s="1274"/>
      <c r="H12" s="557"/>
    </row>
    <row r="13" spans="1:8" ht="14">
      <c r="A13" s="1775"/>
      <c r="B13" s="1274"/>
      <c r="C13" s="1274"/>
      <c r="D13" s="1274"/>
      <c r="E13" s="1274"/>
      <c r="F13" s="1274"/>
      <c r="G13" s="1274"/>
      <c r="H13" s="557"/>
    </row>
    <row r="14" spans="1:8" ht="14">
      <c r="A14" s="4193">
        <v>1</v>
      </c>
      <c r="B14" s="4194">
        <f t="shared" ref="B14:G14" si="0">+A14+1</f>
        <v>2</v>
      </c>
      <c r="C14" s="4194">
        <f t="shared" si="0"/>
        <v>3</v>
      </c>
      <c r="D14" s="4194">
        <f t="shared" si="0"/>
        <v>4</v>
      </c>
      <c r="E14" s="4194">
        <f t="shared" si="0"/>
        <v>5</v>
      </c>
      <c r="F14" s="4194">
        <f t="shared" si="0"/>
        <v>6</v>
      </c>
      <c r="G14" s="4194">
        <f t="shared" si="0"/>
        <v>7</v>
      </c>
      <c r="H14" s="557"/>
    </row>
    <row r="15" spans="1:8" ht="84">
      <c r="A15" s="4176" t="str">
        <f>"Figures grouped by Accident Year ending "&amp;TEXT($F$7,"dd-mmm")</f>
        <v>Figures grouped by Accident Year ending 00-Jan</v>
      </c>
      <c r="B15" s="4177" t="str">
        <f>+"No. of Claims first reported in "&amp;YEAR($F$7)</f>
        <v>No. of Claims first reported in 1900</v>
      </c>
      <c r="C15" s="4177" t="str">
        <f>+"Gross Claim Payments during "&amp;YEAR($F$7)</f>
        <v>Gross Claim Payments during 1900</v>
      </c>
      <c r="D15" s="4177" t="str">
        <f>+"Cumulative Gross Claim Payments from accident year to end of financial year "&amp;YEAR($F$7)</f>
        <v>Cumulative Gross Claim Payments from accident year to end of financial year 1900</v>
      </c>
      <c r="E15" s="4178" t="str">
        <f>+"No. of Claims Outstanding at end of financial year "&amp;YEAR($F$7)</f>
        <v>No. of Claims Outstanding at end of financial year 1900</v>
      </c>
      <c r="F15" s="4177" t="str">
        <f>"Gross Case Reserves on Claims Outstanding at end of financial year "&amp;YEAR($F$7)</f>
        <v>Gross Case Reserves on Claims Outstanding at end of financial year 1900</v>
      </c>
      <c r="G15" s="4177" t="str">
        <f>"Gross IBNR Reserve at end of financial year "&amp;YEAR($F$7)</f>
        <v>Gross IBNR Reserve at end of financial year 1900</v>
      </c>
      <c r="H15" s="557"/>
    </row>
    <row r="16" spans="1:8" ht="14">
      <c r="A16" s="4237"/>
      <c r="B16" s="4185" t="s">
        <v>734</v>
      </c>
      <c r="C16" s="4185" t="s">
        <v>349</v>
      </c>
      <c r="D16" s="4185" t="s">
        <v>349</v>
      </c>
      <c r="E16" s="4185" t="s">
        <v>734</v>
      </c>
      <c r="F16" s="4185" t="s">
        <v>349</v>
      </c>
      <c r="G16" s="4185" t="s">
        <v>349</v>
      </c>
      <c r="H16" s="557"/>
    </row>
    <row r="17" spans="1:8" ht="14">
      <c r="A17" s="4203">
        <f>YEAR($F$7)</f>
        <v>1900</v>
      </c>
      <c r="B17" s="4238"/>
      <c r="C17" s="4238"/>
      <c r="D17" s="4238"/>
      <c r="E17" s="4238"/>
      <c r="F17" s="4238"/>
      <c r="G17" s="4238"/>
      <c r="H17" s="557"/>
    </row>
    <row r="18" spans="1:8" ht="14">
      <c r="A18" s="4204">
        <f>+A17-1</f>
        <v>1899</v>
      </c>
      <c r="B18" s="4238"/>
      <c r="C18" s="4238"/>
      <c r="D18" s="4238"/>
      <c r="E18" s="4238"/>
      <c r="F18" s="4238"/>
      <c r="G18" s="4238"/>
      <c r="H18" s="557"/>
    </row>
    <row r="19" spans="1:8" ht="14">
      <c r="A19" s="4204">
        <f t="shared" ref="A19:A26" si="1">+A18-1</f>
        <v>1898</v>
      </c>
      <c r="B19" s="4238"/>
      <c r="C19" s="4238"/>
      <c r="D19" s="4238"/>
      <c r="E19" s="4238"/>
      <c r="F19" s="4238"/>
      <c r="G19" s="4238"/>
      <c r="H19" s="557"/>
    </row>
    <row r="20" spans="1:8" ht="14">
      <c r="A20" s="4204">
        <f t="shared" si="1"/>
        <v>1897</v>
      </c>
      <c r="B20" s="4238"/>
      <c r="C20" s="4238"/>
      <c r="D20" s="4238"/>
      <c r="E20" s="4238"/>
      <c r="F20" s="4238"/>
      <c r="G20" s="4238"/>
      <c r="H20" s="557"/>
    </row>
    <row r="21" spans="1:8" ht="14">
      <c r="A21" s="4204">
        <f t="shared" si="1"/>
        <v>1896</v>
      </c>
      <c r="B21" s="4238"/>
      <c r="C21" s="4238"/>
      <c r="D21" s="4238"/>
      <c r="E21" s="4238"/>
      <c r="F21" s="4238"/>
      <c r="G21" s="4238"/>
      <c r="H21" s="557"/>
    </row>
    <row r="22" spans="1:8" ht="14">
      <c r="A22" s="4204">
        <f t="shared" si="1"/>
        <v>1895</v>
      </c>
      <c r="B22" s="4238"/>
      <c r="C22" s="4238"/>
      <c r="D22" s="4238"/>
      <c r="E22" s="4238"/>
      <c r="F22" s="4238"/>
      <c r="G22" s="4238"/>
      <c r="H22" s="557"/>
    </row>
    <row r="23" spans="1:8" ht="14">
      <c r="A23" s="4204">
        <f t="shared" si="1"/>
        <v>1894</v>
      </c>
      <c r="B23" s="4238"/>
      <c r="C23" s="4238"/>
      <c r="D23" s="4238"/>
      <c r="E23" s="4238"/>
      <c r="F23" s="4238"/>
      <c r="G23" s="4238"/>
      <c r="H23" s="557"/>
    </row>
    <row r="24" spans="1:8" ht="14">
      <c r="A24" s="4204">
        <f t="shared" si="1"/>
        <v>1893</v>
      </c>
      <c r="B24" s="4238"/>
      <c r="C24" s="4238"/>
      <c r="D24" s="4238"/>
      <c r="E24" s="4238"/>
      <c r="F24" s="4238"/>
      <c r="G24" s="4238"/>
      <c r="H24" s="557"/>
    </row>
    <row r="25" spans="1:8" ht="14">
      <c r="A25" s="4204">
        <f t="shared" si="1"/>
        <v>1892</v>
      </c>
      <c r="B25" s="4238"/>
      <c r="C25" s="4238"/>
      <c r="D25" s="4238"/>
      <c r="E25" s="4238"/>
      <c r="F25" s="4238"/>
      <c r="G25" s="4238"/>
      <c r="H25" s="557"/>
    </row>
    <row r="26" spans="1:8" ht="14">
      <c r="A26" s="4204">
        <f t="shared" si="1"/>
        <v>1891</v>
      </c>
      <c r="B26" s="4238"/>
      <c r="C26" s="4238"/>
      <c r="D26" s="4238"/>
      <c r="E26" s="4238"/>
      <c r="F26" s="4238"/>
      <c r="G26" s="4238"/>
      <c r="H26" s="557"/>
    </row>
    <row r="27" spans="1:8" ht="14">
      <c r="A27" s="4205" t="str">
        <f>TEXT((A26-1),"0")&amp;" &amp; prior"</f>
        <v>1890 &amp; prior</v>
      </c>
      <c r="B27" s="4238"/>
      <c r="C27" s="4238"/>
      <c r="D27" s="4238"/>
      <c r="E27" s="4238"/>
      <c r="F27" s="4238"/>
      <c r="G27" s="4238"/>
      <c r="H27" s="557"/>
    </row>
    <row r="28" spans="1:8" ht="14">
      <c r="A28" s="4203" t="s">
        <v>735</v>
      </c>
      <c r="B28" s="4238"/>
      <c r="C28" s="4238"/>
      <c r="D28" s="4238"/>
      <c r="E28" s="4238"/>
      <c r="F28" s="4238"/>
      <c r="G28" s="4238"/>
      <c r="H28" s="557"/>
    </row>
    <row r="29" spans="1:8" ht="14">
      <c r="A29" s="4192" t="s">
        <v>187</v>
      </c>
      <c r="B29" s="4195">
        <f>SUM(B17:B28)</f>
        <v>0</v>
      </c>
      <c r="C29" s="4195">
        <f>SUM(C17:C28)</f>
        <v>0</v>
      </c>
      <c r="D29" s="4196"/>
      <c r="E29" s="4195">
        <f>SUM(E17:E28)</f>
        <v>0</v>
      </c>
      <c r="F29" s="4195">
        <f>SUM(F17:F28)</f>
        <v>0</v>
      </c>
      <c r="G29" s="4195">
        <f>SUM(G17:G28)</f>
        <v>0</v>
      </c>
      <c r="H29" s="557"/>
    </row>
    <row r="30" spans="1:8" ht="14">
      <c r="A30" s="4212"/>
      <c r="B30" s="2255"/>
      <c r="C30" s="2255"/>
      <c r="D30" s="2255"/>
      <c r="E30" s="2255"/>
      <c r="F30" s="2255"/>
      <c r="G30" s="2255"/>
      <c r="H30" s="557"/>
    </row>
    <row r="31" spans="1:8" ht="14">
      <c r="A31" s="4212"/>
      <c r="B31" s="2255"/>
      <c r="C31" s="2255"/>
      <c r="D31" s="2255"/>
      <c r="E31" s="2255"/>
      <c r="F31" s="2255"/>
      <c r="G31" s="2255"/>
      <c r="H31" s="557"/>
    </row>
    <row r="32" spans="1:8" ht="14">
      <c r="A32" s="1775" t="s">
        <v>736</v>
      </c>
      <c r="B32" s="4234"/>
      <c r="C32" s="4234"/>
      <c r="D32" s="4234"/>
      <c r="E32" s="4234"/>
      <c r="F32" s="4234"/>
      <c r="G32" s="4234"/>
      <c r="H32" s="557"/>
    </row>
    <row r="33" spans="1:8" ht="14">
      <c r="A33" s="1775"/>
      <c r="B33" s="4234"/>
      <c r="C33" s="4234"/>
      <c r="D33" s="4234"/>
      <c r="E33" s="4234"/>
      <c r="F33" s="4234"/>
      <c r="G33" s="4234"/>
      <c r="H33" s="557"/>
    </row>
    <row r="34" spans="1:8" ht="14">
      <c r="A34" s="507">
        <v>1</v>
      </c>
      <c r="B34" s="3992"/>
      <c r="C34" s="507">
        <v>3</v>
      </c>
      <c r="D34" s="507">
        <v>4</v>
      </c>
      <c r="E34" s="3992"/>
      <c r="F34" s="507">
        <v>6</v>
      </c>
      <c r="G34" s="507">
        <v>7</v>
      </c>
      <c r="H34" s="557"/>
    </row>
    <row r="35" spans="1:8" ht="70">
      <c r="A35" s="4176" t="str">
        <f>"Figures grouped by Accident Year ending "&amp;TEXT($F$7,"dd-mmm")</f>
        <v>Figures grouped by Accident Year ending 00-Jan</v>
      </c>
      <c r="B35" s="4181"/>
      <c r="C35" s="4177" t="str">
        <f>+"Net Claim Payments during "&amp;YEAR($F$7)</f>
        <v>Net Claim Payments during 1900</v>
      </c>
      <c r="D35" s="4176" t="str">
        <f>+"Cumulative Net Claim Payments from accident year to end of financial year "&amp;YEAR($F$7)</f>
        <v>Cumulative Net Claim Payments from accident year to end of financial year 1900</v>
      </c>
      <c r="E35" s="4182"/>
      <c r="F35" s="4177" t="str">
        <f>"Net Case Reserves on Claims Outstanding at end of financial year "&amp;YEAR($F$7)</f>
        <v>Net Case Reserves on Claims Outstanding at end of financial year 1900</v>
      </c>
      <c r="G35" s="4177" t="str">
        <f>"Net IBNR Reserve at end of financial year "&amp;YEAR($F$7)</f>
        <v>Net IBNR Reserve at end of financial year 1900</v>
      </c>
      <c r="H35" s="557"/>
    </row>
    <row r="36" spans="1:8" ht="14">
      <c r="A36" s="4183"/>
      <c r="B36" s="4184"/>
      <c r="C36" s="1193" t="s">
        <v>349</v>
      </c>
      <c r="D36" s="1193" t="s">
        <v>349</v>
      </c>
      <c r="E36" s="4186"/>
      <c r="F36" s="1193" t="s">
        <v>349</v>
      </c>
      <c r="G36" s="1193" t="s">
        <v>349</v>
      </c>
      <c r="H36" s="557"/>
    </row>
    <row r="37" spans="1:8" ht="14">
      <c r="A37" s="4206">
        <f>YEAR($F$7)</f>
        <v>1900</v>
      </c>
      <c r="B37" s="4207"/>
      <c r="C37" s="4238"/>
      <c r="D37" s="4238"/>
      <c r="E37" s="4208"/>
      <c r="F37" s="4238"/>
      <c r="G37" s="4238"/>
      <c r="H37" s="557"/>
    </row>
    <row r="38" spans="1:8" ht="14">
      <c r="A38" s="4209">
        <f>+A37-1</f>
        <v>1899</v>
      </c>
      <c r="B38" s="4207"/>
      <c r="C38" s="4238"/>
      <c r="D38" s="4238"/>
      <c r="E38" s="4208"/>
      <c r="F38" s="4238"/>
      <c r="G38" s="4238"/>
      <c r="H38" s="557"/>
    </row>
    <row r="39" spans="1:8" ht="14">
      <c r="A39" s="4209">
        <f t="shared" ref="A39:A46" si="2">+A38-1</f>
        <v>1898</v>
      </c>
      <c r="B39" s="4207"/>
      <c r="C39" s="4238"/>
      <c r="D39" s="4238"/>
      <c r="E39" s="4208"/>
      <c r="F39" s="4238"/>
      <c r="G39" s="4238"/>
      <c r="H39" s="557"/>
    </row>
    <row r="40" spans="1:8" ht="14">
      <c r="A40" s="4209">
        <f t="shared" si="2"/>
        <v>1897</v>
      </c>
      <c r="B40" s="4207"/>
      <c r="C40" s="4238"/>
      <c r="D40" s="4238"/>
      <c r="E40" s="4208"/>
      <c r="F40" s="4238"/>
      <c r="G40" s="4238"/>
      <c r="H40" s="557"/>
    </row>
    <row r="41" spans="1:8" ht="14">
      <c r="A41" s="4209">
        <f t="shared" si="2"/>
        <v>1896</v>
      </c>
      <c r="B41" s="4207"/>
      <c r="C41" s="4238"/>
      <c r="D41" s="4238"/>
      <c r="E41" s="4208"/>
      <c r="F41" s="4238"/>
      <c r="G41" s="4238"/>
      <c r="H41" s="557"/>
    </row>
    <row r="42" spans="1:8" ht="14">
      <c r="A42" s="4209">
        <f t="shared" si="2"/>
        <v>1895</v>
      </c>
      <c r="B42" s="4207"/>
      <c r="C42" s="4238"/>
      <c r="D42" s="4238"/>
      <c r="E42" s="4208"/>
      <c r="F42" s="4238"/>
      <c r="G42" s="4238"/>
      <c r="H42" s="557"/>
    </row>
    <row r="43" spans="1:8" ht="14">
      <c r="A43" s="4209">
        <f t="shared" si="2"/>
        <v>1894</v>
      </c>
      <c r="B43" s="4207"/>
      <c r="C43" s="4238"/>
      <c r="D43" s="4238"/>
      <c r="E43" s="4208"/>
      <c r="F43" s="4238"/>
      <c r="G43" s="4238"/>
      <c r="H43" s="557"/>
    </row>
    <row r="44" spans="1:8" ht="14">
      <c r="A44" s="4209">
        <f t="shared" si="2"/>
        <v>1893</v>
      </c>
      <c r="B44" s="4207"/>
      <c r="C44" s="4238"/>
      <c r="D44" s="4238"/>
      <c r="E44" s="4208"/>
      <c r="F44" s="4238"/>
      <c r="G44" s="4238"/>
      <c r="H44" s="557"/>
    </row>
    <row r="45" spans="1:8" ht="14">
      <c r="A45" s="4209">
        <f t="shared" si="2"/>
        <v>1892</v>
      </c>
      <c r="B45" s="4207"/>
      <c r="C45" s="4238"/>
      <c r="D45" s="4238"/>
      <c r="E45" s="4208"/>
      <c r="F45" s="4238"/>
      <c r="G45" s="4238"/>
      <c r="H45" s="557"/>
    </row>
    <row r="46" spans="1:8" ht="14">
      <c r="A46" s="4209">
        <f t="shared" si="2"/>
        <v>1891</v>
      </c>
      <c r="B46" s="4207"/>
      <c r="C46" s="4238"/>
      <c r="D46" s="4238"/>
      <c r="E46" s="4208"/>
      <c r="F46" s="4238"/>
      <c r="G46" s="4238"/>
      <c r="H46" s="557"/>
    </row>
    <row r="47" spans="1:8" ht="14">
      <c r="A47" s="4209" t="str">
        <f>TEXT((A46-1),"0")&amp;" &amp; prior"</f>
        <v>1890 &amp; prior</v>
      </c>
      <c r="B47" s="4207"/>
      <c r="C47" s="4238"/>
      <c r="D47" s="4238"/>
      <c r="E47" s="4208"/>
      <c r="F47" s="4238"/>
      <c r="G47" s="4238"/>
      <c r="H47" s="557"/>
    </row>
    <row r="48" spans="1:8" ht="14">
      <c r="A48" s="4206" t="s">
        <v>735</v>
      </c>
      <c r="B48" s="4207"/>
      <c r="C48" s="4238"/>
      <c r="D48" s="4238"/>
      <c r="E48" s="4208"/>
      <c r="F48" s="4238"/>
      <c r="G48" s="4238"/>
      <c r="H48" s="557"/>
    </row>
    <row r="49" spans="1:8" ht="14">
      <c r="A49" s="4191" t="s">
        <v>187</v>
      </c>
      <c r="B49" s="4210"/>
      <c r="C49" s="4199">
        <f>SUM(C37:C48)</f>
        <v>0</v>
      </c>
      <c r="D49" s="5744"/>
      <c r="E49" s="5745"/>
      <c r="F49" s="4195">
        <f>SUM(F37:F48)</f>
        <v>0</v>
      </c>
      <c r="G49" s="4195">
        <f>SUM(G37:G48)</f>
        <v>0</v>
      </c>
      <c r="H49" s="557"/>
    </row>
    <row r="50" spans="1:8" ht="14">
      <c r="A50" s="4236"/>
      <c r="B50" s="4236"/>
      <c r="C50" s="1274"/>
      <c r="D50" s="1274"/>
      <c r="E50" s="1274"/>
      <c r="F50" s="1274"/>
      <c r="G50" s="1274"/>
      <c r="H50" s="557"/>
    </row>
    <row r="51" spans="1:8" customFormat="1">
      <c r="A51" s="395"/>
      <c r="B51" s="395"/>
      <c r="C51" s="395"/>
      <c r="D51" s="395"/>
      <c r="E51" s="395"/>
      <c r="F51" s="395"/>
      <c r="G51" s="4113" t="str">
        <f>+ToC!E96</f>
        <v xml:space="preserve">GENERAL Annual Return </v>
      </c>
    </row>
    <row r="52" spans="1:8" ht="14">
      <c r="A52" s="395"/>
      <c r="B52" s="395"/>
      <c r="C52" s="395"/>
      <c r="D52" s="395"/>
      <c r="E52" s="395"/>
      <c r="F52" s="397"/>
      <c r="G52" s="407" t="s">
        <v>1906</v>
      </c>
      <c r="H52" s="393"/>
    </row>
    <row r="53" spans="1:8" hidden="1">
      <c r="A53" s="395"/>
      <c r="B53" s="395"/>
      <c r="C53" s="395"/>
      <c r="D53" s="395"/>
      <c r="E53" s="395"/>
      <c r="F53" s="395"/>
      <c r="G53" s="395"/>
      <c r="H53" s="393"/>
    </row>
  </sheetData>
  <sheetProtection password="C3AA" sheet="1" objects="1" scenarios="1"/>
  <customSheetViews>
    <customSheetView guid="{54084986-DBD9-467D-BB87-84DFF604BE53}" topLeftCell="A31">
      <selection activeCell="A36" sqref="A36"/>
      <pageMargins left="0.7" right="0.7" top="0.75" bottom="0.75" header="0.3" footer="0.3"/>
      <pageSetup paperSize="5" scale="65" orientation="portrait" r:id="rId1"/>
    </customSheetView>
  </customSheetViews>
  <mergeCells count="2">
    <mergeCell ref="D49:E49"/>
    <mergeCell ref="A1:G1"/>
  </mergeCells>
  <hyperlinks>
    <hyperlink ref="A1:G1" location="ToC!A1" display="50.34"/>
  </hyperlinks>
  <pageMargins left="0.7" right="0.7" top="0.75" bottom="0.75" header="0.3" footer="0.3"/>
  <pageSetup paperSize="5" scale="65" orientation="portrait"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tabColor rgb="FFC00000"/>
  </sheetPr>
  <dimension ref="A1:H53"/>
  <sheetViews>
    <sheetView topLeftCell="A35" workbookViewId="0">
      <selection activeCell="A18" sqref="A18:B19"/>
    </sheetView>
  </sheetViews>
  <sheetFormatPr defaultColWidth="0" defaultRowHeight="13" zeroHeight="1"/>
  <cols>
    <col min="1" max="1" width="26.796875" style="394" customWidth="1"/>
    <col min="2" max="7" width="20.796875" style="394" customWidth="1"/>
    <col min="8" max="8" width="26.796875" style="394" hidden="1" customWidth="1"/>
    <col min="9" max="16384" width="9.296875" style="394" hidden="1"/>
  </cols>
  <sheetData>
    <row r="1" spans="1:8" ht="14">
      <c r="A1" s="5504" t="s">
        <v>763</v>
      </c>
      <c r="B1" s="5504"/>
      <c r="C1" s="5504"/>
      <c r="D1" s="5504"/>
      <c r="E1" s="5504"/>
      <c r="F1" s="5504"/>
      <c r="G1" s="5504"/>
      <c r="H1" s="567"/>
    </row>
    <row r="2" spans="1:8" ht="15.5">
      <c r="A2" s="509"/>
      <c r="B2" s="509"/>
      <c r="C2" s="509"/>
      <c r="D2" s="509"/>
      <c r="E2" s="509"/>
      <c r="F2" s="509"/>
      <c r="G2" s="497" t="s">
        <v>874</v>
      </c>
      <c r="H2" s="509"/>
    </row>
    <row r="3" spans="1:8" ht="14">
      <c r="A3" s="1728" t="str">
        <f>+Cover!A14</f>
        <v>Select Name of Insurer/ Financial Holding Company</v>
      </c>
      <c r="B3" s="397"/>
      <c r="C3" s="397"/>
      <c r="D3" s="1709"/>
      <c r="E3" s="1709"/>
      <c r="F3" s="1709"/>
      <c r="G3" s="1709"/>
      <c r="H3" s="509"/>
    </row>
    <row r="4" spans="1:8" ht="14">
      <c r="A4" s="498" t="str">
        <f>+ToC!A3</f>
        <v>Insurer/Financial Holding Company</v>
      </c>
      <c r="B4" s="397"/>
      <c r="C4" s="397"/>
      <c r="D4" s="1709"/>
      <c r="E4" s="1709"/>
      <c r="F4" s="1709"/>
      <c r="G4" s="1709"/>
      <c r="H4" s="509"/>
    </row>
    <row r="5" spans="1:8" ht="14">
      <c r="A5" s="498"/>
      <c r="B5" s="397"/>
      <c r="C5" s="397"/>
      <c r="D5" s="1709"/>
      <c r="E5" s="1709"/>
      <c r="F5" s="1709"/>
      <c r="G5" s="1709"/>
      <c r="H5" s="509"/>
    </row>
    <row r="6" spans="1:8" ht="14">
      <c r="A6" s="498" t="str">
        <f>+ToC!A5</f>
        <v>General Insurers Annual Return</v>
      </c>
      <c r="B6" s="397"/>
      <c r="C6" s="397"/>
      <c r="D6" s="1709"/>
      <c r="E6" s="1709"/>
      <c r="F6" s="1709"/>
      <c r="G6" s="1709"/>
      <c r="H6" s="509"/>
    </row>
    <row r="7" spans="1:8" ht="14">
      <c r="A7" s="498" t="str">
        <f>+ToC!A6</f>
        <v>For Year Ended:</v>
      </c>
      <c r="B7" s="397"/>
      <c r="C7" s="397"/>
      <c r="D7" s="1709"/>
      <c r="E7" s="1709"/>
      <c r="F7" s="1773">
        <f>+Cover!A22</f>
        <v>0</v>
      </c>
      <c r="G7" s="1709"/>
      <c r="H7" s="509"/>
    </row>
    <row r="8" spans="1:8" ht="14">
      <c r="A8" s="1709"/>
      <c r="B8" s="1709"/>
      <c r="C8" s="1709"/>
      <c r="D8" s="1709"/>
      <c r="E8" s="1709"/>
      <c r="F8" s="1709"/>
      <c r="G8" s="1709"/>
      <c r="H8" s="509"/>
    </row>
    <row r="9" spans="1:8" ht="14">
      <c r="A9" s="1774" t="s">
        <v>758</v>
      </c>
      <c r="B9" s="397"/>
      <c r="C9" s="397"/>
      <c r="D9" s="1709"/>
      <c r="E9" s="1707"/>
      <c r="F9" s="1714"/>
      <c r="G9" s="1779"/>
      <c r="H9" s="399"/>
    </row>
    <row r="10" spans="1:8" ht="14">
      <c r="A10" s="395"/>
      <c r="B10" s="397"/>
      <c r="C10" s="397"/>
      <c r="D10" s="1709"/>
      <c r="E10" s="1707"/>
      <c r="F10" s="1714"/>
      <c r="G10" s="1779"/>
      <c r="H10" s="399"/>
    </row>
    <row r="11" spans="1:8" ht="14">
      <c r="A11" s="504" t="s">
        <v>731</v>
      </c>
      <c r="B11" s="395"/>
      <c r="C11" s="1775" t="s">
        <v>752</v>
      </c>
      <c r="D11" s="1274"/>
      <c r="E11" s="1274"/>
      <c r="F11" s="1274"/>
      <c r="G11" s="1274"/>
      <c r="H11" s="557"/>
    </row>
    <row r="12" spans="1:8" ht="14">
      <c r="A12" s="1775" t="s">
        <v>733</v>
      </c>
      <c r="B12" s="1274"/>
      <c r="C12" s="1274"/>
      <c r="D12" s="1274"/>
      <c r="E12" s="1274"/>
      <c r="F12" s="1274"/>
      <c r="G12" s="1274"/>
      <c r="H12" s="557"/>
    </row>
    <row r="13" spans="1:8" ht="14">
      <c r="A13" s="300"/>
      <c r="B13" s="557"/>
      <c r="C13" s="557"/>
      <c r="D13" s="557"/>
      <c r="E13" s="557"/>
      <c r="F13" s="557"/>
      <c r="G13" s="557"/>
      <c r="H13" s="557"/>
    </row>
    <row r="14" spans="1:8" ht="14">
      <c r="A14" s="4193">
        <v>1</v>
      </c>
      <c r="B14" s="4194">
        <f t="shared" ref="B14:G14" si="0">+A14+1</f>
        <v>2</v>
      </c>
      <c r="C14" s="4194">
        <f t="shared" si="0"/>
        <v>3</v>
      </c>
      <c r="D14" s="4194">
        <f t="shared" si="0"/>
        <v>4</v>
      </c>
      <c r="E14" s="4194">
        <f t="shared" si="0"/>
        <v>5</v>
      </c>
      <c r="F14" s="4194">
        <f t="shared" si="0"/>
        <v>6</v>
      </c>
      <c r="G14" s="4194">
        <f t="shared" si="0"/>
        <v>7</v>
      </c>
      <c r="H14" s="557"/>
    </row>
    <row r="15" spans="1:8" ht="84">
      <c r="A15" s="4176" t="str">
        <f>"Figures grouped by Accident Year ending "&amp;TEXT($F$7,"dd-mmm")</f>
        <v>Figures grouped by Accident Year ending 00-Jan</v>
      </c>
      <c r="B15" s="4177" t="str">
        <f>+"No. of Claims first reported in "&amp;YEAR($F$7)</f>
        <v>No. of Claims first reported in 1900</v>
      </c>
      <c r="C15" s="4177" t="str">
        <f>+"Gross Claim Payments during "&amp;YEAR($F$7)</f>
        <v>Gross Claim Payments during 1900</v>
      </c>
      <c r="D15" s="4177" t="str">
        <f>+"Cumulative Gross Claim Payments from accident year to end of financial year "&amp;YEAR($F$7)</f>
        <v>Cumulative Gross Claim Payments from accident year to end of financial year 1900</v>
      </c>
      <c r="E15" s="4178" t="str">
        <f>+"No. of Claims Outstanding at end of financial year "&amp;YEAR($F$7)</f>
        <v>No. of Claims Outstanding at end of financial year 1900</v>
      </c>
      <c r="F15" s="4177" t="str">
        <f>"Gross Case Reserves on Claims Outstanding at end of financial year "&amp;YEAR($F$7)</f>
        <v>Gross Case Reserves on Claims Outstanding at end of financial year 1900</v>
      </c>
      <c r="G15" s="4177" t="str">
        <f>"Gross IBNR Reserve at end of financial year "&amp;YEAR($F$7)</f>
        <v>Gross IBNR Reserve at end of financial year 1900</v>
      </c>
      <c r="H15" s="557"/>
    </row>
    <row r="16" spans="1:8" ht="14">
      <c r="A16" s="4179"/>
      <c r="B16" s="1193" t="s">
        <v>734</v>
      </c>
      <c r="C16" s="1193" t="s">
        <v>349</v>
      </c>
      <c r="D16" s="1193" t="s">
        <v>349</v>
      </c>
      <c r="E16" s="1193" t="s">
        <v>734</v>
      </c>
      <c r="F16" s="1193" t="s">
        <v>349</v>
      </c>
      <c r="G16" s="1193" t="s">
        <v>349</v>
      </c>
      <c r="H16" s="562"/>
    </row>
    <row r="17" spans="1:8" ht="14">
      <c r="A17" s="4203">
        <f>YEAR($F$7)</f>
        <v>1900</v>
      </c>
      <c r="B17" s="4238"/>
      <c r="C17" s="4238"/>
      <c r="D17" s="4238"/>
      <c r="E17" s="4238"/>
      <c r="F17" s="4238"/>
      <c r="G17" s="4238"/>
      <c r="H17" s="562"/>
    </row>
    <row r="18" spans="1:8" ht="14">
      <c r="A18" s="4204">
        <f>+A17-1</f>
        <v>1899</v>
      </c>
      <c r="B18" s="4238"/>
      <c r="C18" s="4238"/>
      <c r="D18" s="4238"/>
      <c r="E18" s="4238"/>
      <c r="F18" s="4238"/>
      <c r="G18" s="4238"/>
      <c r="H18" s="562"/>
    </row>
    <row r="19" spans="1:8" ht="14">
      <c r="A19" s="4204">
        <f t="shared" ref="A19:A26" si="1">+A18-1</f>
        <v>1898</v>
      </c>
      <c r="B19" s="4238"/>
      <c r="C19" s="4238"/>
      <c r="D19" s="4238"/>
      <c r="E19" s="4238"/>
      <c r="F19" s="4238"/>
      <c r="G19" s="4238"/>
      <c r="H19" s="562"/>
    </row>
    <row r="20" spans="1:8" ht="14">
      <c r="A20" s="4204">
        <f t="shared" si="1"/>
        <v>1897</v>
      </c>
      <c r="B20" s="4238"/>
      <c r="C20" s="4238"/>
      <c r="D20" s="4238"/>
      <c r="E20" s="4238"/>
      <c r="F20" s="4238"/>
      <c r="G20" s="4238"/>
      <c r="H20" s="562"/>
    </row>
    <row r="21" spans="1:8" ht="14">
      <c r="A21" s="4204">
        <f t="shared" si="1"/>
        <v>1896</v>
      </c>
      <c r="B21" s="4238"/>
      <c r="C21" s="4238"/>
      <c r="D21" s="4238"/>
      <c r="E21" s="4238"/>
      <c r="F21" s="4238"/>
      <c r="G21" s="4238"/>
      <c r="H21" s="562"/>
    </row>
    <row r="22" spans="1:8" ht="14">
      <c r="A22" s="4204">
        <f t="shared" si="1"/>
        <v>1895</v>
      </c>
      <c r="B22" s="4238"/>
      <c r="C22" s="4238"/>
      <c r="D22" s="4238"/>
      <c r="E22" s="4238"/>
      <c r="F22" s="4238"/>
      <c r="G22" s="4238"/>
      <c r="H22" s="562"/>
    </row>
    <row r="23" spans="1:8" ht="14">
      <c r="A23" s="4204">
        <f t="shared" si="1"/>
        <v>1894</v>
      </c>
      <c r="B23" s="4238"/>
      <c r="C23" s="4238"/>
      <c r="D23" s="4238"/>
      <c r="E23" s="4238"/>
      <c r="F23" s="4238"/>
      <c r="G23" s="4238"/>
      <c r="H23" s="562"/>
    </row>
    <row r="24" spans="1:8" ht="14">
      <c r="A24" s="4204">
        <f t="shared" si="1"/>
        <v>1893</v>
      </c>
      <c r="B24" s="4238"/>
      <c r="C24" s="4238"/>
      <c r="D24" s="4238"/>
      <c r="E24" s="4238"/>
      <c r="F24" s="4238"/>
      <c r="G24" s="4238"/>
      <c r="H24" s="562"/>
    </row>
    <row r="25" spans="1:8" ht="14">
      <c r="A25" s="4204">
        <f t="shared" si="1"/>
        <v>1892</v>
      </c>
      <c r="B25" s="4238"/>
      <c r="C25" s="4238"/>
      <c r="D25" s="4238"/>
      <c r="E25" s="4238"/>
      <c r="F25" s="4238"/>
      <c r="G25" s="4238"/>
      <c r="H25" s="562"/>
    </row>
    <row r="26" spans="1:8" ht="14">
      <c r="A26" s="4204">
        <f t="shared" si="1"/>
        <v>1891</v>
      </c>
      <c r="B26" s="4238"/>
      <c r="C26" s="4238"/>
      <c r="D26" s="4238"/>
      <c r="E26" s="4238"/>
      <c r="F26" s="4238"/>
      <c r="G26" s="4238"/>
      <c r="H26" s="562"/>
    </row>
    <row r="27" spans="1:8" ht="14">
      <c r="A27" s="4205" t="str">
        <f>TEXT((A26-1),"0")&amp;" &amp; prior"</f>
        <v>1890 &amp; prior</v>
      </c>
      <c r="B27" s="4238"/>
      <c r="C27" s="4238"/>
      <c r="D27" s="4238"/>
      <c r="E27" s="4238"/>
      <c r="F27" s="4238"/>
      <c r="G27" s="4238"/>
      <c r="H27" s="562"/>
    </row>
    <row r="28" spans="1:8" ht="14">
      <c r="A28" s="4203" t="s">
        <v>735</v>
      </c>
      <c r="B28" s="4238"/>
      <c r="C28" s="4238"/>
      <c r="D28" s="4238"/>
      <c r="E28" s="4238"/>
      <c r="F28" s="4238"/>
      <c r="G28" s="4238"/>
      <c r="H28" s="562"/>
    </row>
    <row r="29" spans="1:8" ht="14">
      <c r="A29" s="4192" t="s">
        <v>187</v>
      </c>
      <c r="B29" s="4195">
        <f>SUM(B17:B28)</f>
        <v>0</v>
      </c>
      <c r="C29" s="4195">
        <f>SUM(C17:C28)</f>
        <v>0</v>
      </c>
      <c r="D29" s="4196"/>
      <c r="E29" s="4195">
        <f>SUM(E17:E28)</f>
        <v>0</v>
      </c>
      <c r="F29" s="4195">
        <f>SUM(F17:F28)</f>
        <v>0</v>
      </c>
      <c r="G29" s="4195">
        <f>SUM(G17:G28)</f>
        <v>0</v>
      </c>
      <c r="H29" s="562"/>
    </row>
    <row r="30" spans="1:8" ht="14">
      <c r="A30" s="4212"/>
      <c r="B30" s="2255"/>
      <c r="C30" s="2255"/>
      <c r="D30" s="2255"/>
      <c r="E30" s="2255"/>
      <c r="F30" s="2255"/>
      <c r="G30" s="2255"/>
      <c r="H30" s="563"/>
    </row>
    <row r="31" spans="1:8" ht="14">
      <c r="A31" s="4212"/>
      <c r="B31" s="2255"/>
      <c r="C31" s="2255"/>
      <c r="D31" s="2255"/>
      <c r="E31" s="2255"/>
      <c r="F31" s="2255"/>
      <c r="G31" s="2255"/>
      <c r="H31" s="563"/>
    </row>
    <row r="32" spans="1:8" ht="14">
      <c r="A32" s="1775" t="s">
        <v>736</v>
      </c>
      <c r="B32" s="4234"/>
      <c r="C32" s="4234"/>
      <c r="D32" s="4234"/>
      <c r="E32" s="4234"/>
      <c r="F32" s="4234"/>
      <c r="G32" s="4234"/>
      <c r="H32" s="564"/>
    </row>
    <row r="33" spans="1:8" ht="14">
      <c r="A33" s="1775"/>
      <c r="B33" s="4234"/>
      <c r="C33" s="4234"/>
      <c r="D33" s="4234"/>
      <c r="E33" s="4234"/>
      <c r="F33" s="4234"/>
      <c r="G33" s="4234"/>
      <c r="H33" s="564"/>
    </row>
    <row r="34" spans="1:8" ht="14">
      <c r="A34" s="507">
        <v>1</v>
      </c>
      <c r="B34" s="3992"/>
      <c r="C34" s="507">
        <v>3</v>
      </c>
      <c r="D34" s="507">
        <v>4</v>
      </c>
      <c r="E34" s="3992"/>
      <c r="F34" s="507">
        <v>6</v>
      </c>
      <c r="G34" s="507">
        <v>7</v>
      </c>
      <c r="H34" s="562"/>
    </row>
    <row r="35" spans="1:8" ht="70">
      <c r="A35" s="4176" t="str">
        <f>"Figures grouped by Accident Year ending "&amp;TEXT($F$7,"dd-mmm")</f>
        <v>Figures grouped by Accident Year ending 00-Jan</v>
      </c>
      <c r="B35" s="4181"/>
      <c r="C35" s="4177" t="str">
        <f>+"Net Claim Payments during "&amp;YEAR($F$7)</f>
        <v>Net Claim Payments during 1900</v>
      </c>
      <c r="D35" s="4176" t="str">
        <f>+"Cumulative Net Claim Payments from accident year to end of financial year "&amp;YEAR($F$7)</f>
        <v>Cumulative Net Claim Payments from accident year to end of financial year 1900</v>
      </c>
      <c r="E35" s="4182"/>
      <c r="F35" s="4177" t="str">
        <f>"Net Case Reserves on Claims Outstanding at end of financial year "&amp;YEAR($F$7)</f>
        <v>Net Case Reserves on Claims Outstanding at end of financial year 1900</v>
      </c>
      <c r="G35" s="4177" t="str">
        <f>"Net IBNR Reserve at end of financial year "&amp;YEAR($F$7)</f>
        <v>Net IBNR Reserve at end of financial year 1900</v>
      </c>
      <c r="H35" s="562"/>
    </row>
    <row r="36" spans="1:8" ht="14">
      <c r="A36" s="4183"/>
      <c r="B36" s="4184"/>
      <c r="C36" s="1193" t="s">
        <v>349</v>
      </c>
      <c r="D36" s="1193" t="s">
        <v>349</v>
      </c>
      <c r="E36" s="4186"/>
      <c r="F36" s="1193" t="s">
        <v>349</v>
      </c>
      <c r="G36" s="1193" t="s">
        <v>349</v>
      </c>
      <c r="H36" s="562"/>
    </row>
    <row r="37" spans="1:8" ht="14">
      <c r="A37" s="4206">
        <f>YEAR($F$7)</f>
        <v>1900</v>
      </c>
      <c r="B37" s="4207"/>
      <c r="C37" s="4238"/>
      <c r="D37" s="4238"/>
      <c r="E37" s="4208"/>
      <c r="F37" s="4238"/>
      <c r="G37" s="4238"/>
      <c r="H37" s="562"/>
    </row>
    <row r="38" spans="1:8" ht="14">
      <c r="A38" s="4209">
        <f>+A37-1</f>
        <v>1899</v>
      </c>
      <c r="B38" s="4207"/>
      <c r="C38" s="4238"/>
      <c r="D38" s="4238"/>
      <c r="E38" s="4208"/>
      <c r="F38" s="4238"/>
      <c r="G38" s="4238"/>
      <c r="H38" s="562"/>
    </row>
    <row r="39" spans="1:8" ht="14">
      <c r="A39" s="4209">
        <f t="shared" ref="A39:A46" si="2">+A38-1</f>
        <v>1898</v>
      </c>
      <c r="B39" s="4207"/>
      <c r="C39" s="4238"/>
      <c r="D39" s="4238"/>
      <c r="E39" s="4208"/>
      <c r="F39" s="4238"/>
      <c r="G39" s="4238"/>
      <c r="H39" s="562"/>
    </row>
    <row r="40" spans="1:8" ht="14">
      <c r="A40" s="4209">
        <f t="shared" si="2"/>
        <v>1897</v>
      </c>
      <c r="B40" s="4207"/>
      <c r="C40" s="4238"/>
      <c r="D40" s="4238"/>
      <c r="E40" s="4208"/>
      <c r="F40" s="4238"/>
      <c r="G40" s="4238"/>
      <c r="H40" s="562"/>
    </row>
    <row r="41" spans="1:8" ht="14">
      <c r="A41" s="4209">
        <f t="shared" si="2"/>
        <v>1896</v>
      </c>
      <c r="B41" s="4207"/>
      <c r="C41" s="4238"/>
      <c r="D41" s="4238"/>
      <c r="E41" s="4208"/>
      <c r="F41" s="4238"/>
      <c r="G41" s="4238"/>
      <c r="H41" s="562"/>
    </row>
    <row r="42" spans="1:8" ht="14">
      <c r="A42" s="4209">
        <f t="shared" si="2"/>
        <v>1895</v>
      </c>
      <c r="B42" s="4207"/>
      <c r="C42" s="4238"/>
      <c r="D42" s="4238"/>
      <c r="E42" s="4208"/>
      <c r="F42" s="4238"/>
      <c r="G42" s="4238"/>
      <c r="H42" s="562"/>
    </row>
    <row r="43" spans="1:8" ht="14">
      <c r="A43" s="4209">
        <f t="shared" si="2"/>
        <v>1894</v>
      </c>
      <c r="B43" s="4207"/>
      <c r="C43" s="4238"/>
      <c r="D43" s="4238"/>
      <c r="E43" s="4208"/>
      <c r="F43" s="4238"/>
      <c r="G43" s="4238"/>
      <c r="H43" s="562"/>
    </row>
    <row r="44" spans="1:8" ht="14">
      <c r="A44" s="4209">
        <f t="shared" si="2"/>
        <v>1893</v>
      </c>
      <c r="B44" s="4207"/>
      <c r="C44" s="4238"/>
      <c r="D44" s="4238"/>
      <c r="E44" s="4208"/>
      <c r="F44" s="4238"/>
      <c r="G44" s="4238"/>
      <c r="H44" s="562"/>
    </row>
    <row r="45" spans="1:8" ht="14">
      <c r="A45" s="4209">
        <f t="shared" si="2"/>
        <v>1892</v>
      </c>
      <c r="B45" s="4207"/>
      <c r="C45" s="4238"/>
      <c r="D45" s="4238"/>
      <c r="E45" s="4208"/>
      <c r="F45" s="4238"/>
      <c r="G45" s="4238"/>
      <c r="H45" s="562"/>
    </row>
    <row r="46" spans="1:8" ht="14">
      <c r="A46" s="4209">
        <f t="shared" si="2"/>
        <v>1891</v>
      </c>
      <c r="B46" s="4207"/>
      <c r="C46" s="4238"/>
      <c r="D46" s="4238"/>
      <c r="E46" s="4208"/>
      <c r="F46" s="4238"/>
      <c r="G46" s="4238"/>
      <c r="H46" s="562"/>
    </row>
    <row r="47" spans="1:8" ht="14">
      <c r="A47" s="4209" t="str">
        <f>TEXT((A46-1),"0")&amp;" &amp; prior"</f>
        <v>1890 &amp; prior</v>
      </c>
      <c r="B47" s="4207"/>
      <c r="C47" s="4238"/>
      <c r="D47" s="4238"/>
      <c r="E47" s="4208"/>
      <c r="F47" s="4238"/>
      <c r="G47" s="4238"/>
      <c r="H47" s="562"/>
    </row>
    <row r="48" spans="1:8" ht="14">
      <c r="A48" s="4206" t="s">
        <v>735</v>
      </c>
      <c r="B48" s="4207"/>
      <c r="C48" s="4238"/>
      <c r="D48" s="4238"/>
      <c r="E48" s="4208"/>
      <c r="F48" s="4238"/>
      <c r="G48" s="4238"/>
      <c r="H48" s="562"/>
    </row>
    <row r="49" spans="1:8" ht="14">
      <c r="A49" s="4191" t="s">
        <v>187</v>
      </c>
      <c r="B49" s="4210"/>
      <c r="C49" s="4199">
        <f>SUM(C37:C48)</f>
        <v>0</v>
      </c>
      <c r="D49" s="5744"/>
      <c r="E49" s="5745"/>
      <c r="F49" s="4195">
        <f>SUM(F37:F48)</f>
        <v>0</v>
      </c>
      <c r="G49" s="4195">
        <f>SUM(G37:G48)</f>
        <v>0</v>
      </c>
      <c r="H49" s="562"/>
    </row>
    <row r="50" spans="1:8" ht="14">
      <c r="A50" s="4236"/>
      <c r="B50" s="4236"/>
      <c r="C50" s="1274"/>
      <c r="D50" s="1274"/>
      <c r="E50" s="1274"/>
      <c r="F50" s="1274"/>
      <c r="G50" s="1274"/>
      <c r="H50" s="562"/>
    </row>
    <row r="51" spans="1:8" ht="14">
      <c r="A51" s="395"/>
      <c r="B51" s="395"/>
      <c r="C51" s="395"/>
      <c r="D51" s="395"/>
      <c r="E51" s="395"/>
      <c r="F51" s="395"/>
      <c r="G51" s="108" t="str">
        <f>+ToC!E96</f>
        <v xml:space="preserve">GENERAL Annual Return </v>
      </c>
    </row>
    <row r="52" spans="1:8" ht="14">
      <c r="A52" s="395"/>
      <c r="B52" s="395"/>
      <c r="C52" s="395"/>
      <c r="D52" s="395"/>
      <c r="E52" s="395"/>
      <c r="F52" s="397"/>
      <c r="G52" s="407" t="s">
        <v>1907</v>
      </c>
    </row>
    <row r="53" spans="1:8" hidden="1"/>
  </sheetData>
  <sheetProtection password="C3AA" sheet="1" objects="1" scenarios="1"/>
  <customSheetViews>
    <customSheetView guid="{54084986-DBD9-467D-BB87-84DFF604BE53}" topLeftCell="A22">
      <selection activeCell="Q53" sqref="Q53"/>
      <pageMargins left="0.7" right="0.7" top="0.75" bottom="0.75" header="0.3" footer="0.3"/>
      <pageSetup paperSize="5" scale="65" orientation="portrait" r:id="rId1"/>
    </customSheetView>
  </customSheetViews>
  <mergeCells count="2">
    <mergeCell ref="D49:E49"/>
    <mergeCell ref="A1:G1"/>
  </mergeCells>
  <hyperlinks>
    <hyperlink ref="A1:G1" location="ToC!A1" display="50.35"/>
  </hyperlinks>
  <pageMargins left="0.7" right="0.7" top="0.75" bottom="0.75" header="0.3" footer="0.3"/>
  <pageSetup paperSize="5" scale="65" orientation="portrait"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rgb="FFC00000"/>
  </sheetPr>
  <dimension ref="A1:H54"/>
  <sheetViews>
    <sheetView topLeftCell="A18" workbookViewId="0">
      <selection activeCell="A18" sqref="A18:B19"/>
    </sheetView>
  </sheetViews>
  <sheetFormatPr defaultColWidth="0" defaultRowHeight="13" zeroHeight="1"/>
  <cols>
    <col min="1" max="1" width="26.796875" style="394" customWidth="1"/>
    <col min="2" max="7" width="20.796875" style="394" customWidth="1"/>
    <col min="8" max="8" width="0" style="394" hidden="1" customWidth="1"/>
    <col min="9" max="16384" width="9.296875" style="394" hidden="1"/>
  </cols>
  <sheetData>
    <row r="1" spans="1:8" ht="14">
      <c r="A1" s="5504" t="s">
        <v>764</v>
      </c>
      <c r="B1" s="5504"/>
      <c r="C1" s="5504"/>
      <c r="D1" s="5504"/>
      <c r="E1" s="5504"/>
      <c r="F1" s="5504"/>
      <c r="G1" s="5504"/>
      <c r="H1" s="567"/>
    </row>
    <row r="2" spans="1:8" ht="15.5">
      <c r="A2" s="509"/>
      <c r="B2" s="509"/>
      <c r="C2" s="509"/>
      <c r="D2" s="509"/>
      <c r="E2" s="509"/>
      <c r="F2" s="509"/>
      <c r="G2" s="497" t="s">
        <v>874</v>
      </c>
      <c r="H2" s="509"/>
    </row>
    <row r="3" spans="1:8" ht="14">
      <c r="A3" s="1728" t="str">
        <f>+Cover!A14</f>
        <v>Select Name of Insurer/ Financial Holding Company</v>
      </c>
      <c r="B3" s="1728"/>
      <c r="C3" s="1728"/>
      <c r="D3" s="397"/>
      <c r="E3" s="397"/>
      <c r="F3" s="397"/>
      <c r="G3" s="395"/>
      <c r="H3" s="393"/>
    </row>
    <row r="4" spans="1:8" ht="14">
      <c r="A4" s="498" t="str">
        <f>+ToC!A3</f>
        <v>Insurer/Financial Holding Company</v>
      </c>
      <c r="B4" s="397"/>
      <c r="C4" s="397"/>
      <c r="D4" s="397"/>
      <c r="E4" s="397"/>
      <c r="F4" s="397"/>
      <c r="G4" s="395"/>
      <c r="H4" s="393"/>
    </row>
    <row r="5" spans="1:8" ht="14">
      <c r="A5" s="498"/>
      <c r="B5" s="397"/>
      <c r="C5" s="397"/>
      <c r="D5" s="397"/>
      <c r="E5" s="397"/>
      <c r="F5" s="397"/>
      <c r="G5" s="395"/>
      <c r="H5" s="393"/>
    </row>
    <row r="6" spans="1:8" ht="14">
      <c r="A6" s="498" t="str">
        <f>+ToC!A5</f>
        <v>General Insurers Annual Return</v>
      </c>
      <c r="B6" s="397"/>
      <c r="C6" s="397"/>
      <c r="D6" s="397"/>
      <c r="E6" s="397"/>
      <c r="F6" s="397"/>
      <c r="G6" s="395"/>
      <c r="H6" s="393"/>
    </row>
    <row r="7" spans="1:8" ht="14">
      <c r="A7" s="498" t="str">
        <f>+ToC!A6</f>
        <v>For Year Ended:</v>
      </c>
      <c r="B7" s="397"/>
      <c r="C7" s="397"/>
      <c r="D7" s="397"/>
      <c r="E7" s="397"/>
      <c r="F7" s="1773">
        <f>+Cover!A22</f>
        <v>0</v>
      </c>
      <c r="G7" s="395"/>
      <c r="H7" s="393"/>
    </row>
    <row r="8" spans="1:8" ht="14">
      <c r="A8" s="498"/>
      <c r="B8" s="397"/>
      <c r="C8" s="397"/>
      <c r="D8" s="397"/>
      <c r="E8" s="397"/>
      <c r="F8" s="1775"/>
      <c r="G8" s="1391"/>
      <c r="H8" s="393"/>
    </row>
    <row r="9" spans="1:8" ht="14">
      <c r="A9" s="1774" t="s">
        <v>758</v>
      </c>
      <c r="B9" s="397"/>
      <c r="C9" s="397"/>
      <c r="D9" s="1709"/>
      <c r="E9" s="1707"/>
      <c r="F9" s="1714"/>
      <c r="G9" s="1779"/>
      <c r="H9" s="393"/>
    </row>
    <row r="10" spans="1:8" ht="14">
      <c r="A10" s="498"/>
      <c r="B10" s="397"/>
      <c r="C10" s="397"/>
      <c r="D10" s="397"/>
      <c r="E10" s="397"/>
      <c r="F10" s="397"/>
      <c r="G10" s="1391"/>
      <c r="H10" s="393"/>
    </row>
    <row r="11" spans="1:8" ht="14">
      <c r="A11" s="504" t="s">
        <v>731</v>
      </c>
      <c r="B11" s="395"/>
      <c r="C11" s="1775" t="s">
        <v>754</v>
      </c>
      <c r="D11" s="1274"/>
      <c r="E11" s="1274"/>
      <c r="F11" s="1274"/>
      <c r="G11" s="1274"/>
      <c r="H11" s="557"/>
    </row>
    <row r="12" spans="1:8" ht="14">
      <c r="A12" s="1775" t="s">
        <v>733</v>
      </c>
      <c r="B12" s="1274"/>
      <c r="C12" s="1274"/>
      <c r="D12" s="1274"/>
      <c r="E12" s="1274"/>
      <c r="F12" s="1274"/>
      <c r="G12" s="1274"/>
      <c r="H12" s="557"/>
    </row>
    <row r="13" spans="1:8" ht="14">
      <c r="A13" s="300"/>
      <c r="B13" s="557"/>
      <c r="C13" s="557"/>
      <c r="D13" s="557"/>
      <c r="E13" s="557"/>
      <c r="F13" s="557"/>
      <c r="G13" s="557"/>
      <c r="H13" s="557"/>
    </row>
    <row r="14" spans="1:8" ht="14">
      <c r="A14" s="4193">
        <v>1</v>
      </c>
      <c r="B14" s="4194">
        <f t="shared" ref="B14:G14" si="0">+A14+1</f>
        <v>2</v>
      </c>
      <c r="C14" s="4194">
        <f t="shared" si="0"/>
        <v>3</v>
      </c>
      <c r="D14" s="4194">
        <f t="shared" si="0"/>
        <v>4</v>
      </c>
      <c r="E14" s="4194">
        <f t="shared" si="0"/>
        <v>5</v>
      </c>
      <c r="F14" s="4194">
        <f t="shared" si="0"/>
        <v>6</v>
      </c>
      <c r="G14" s="4194">
        <f t="shared" si="0"/>
        <v>7</v>
      </c>
      <c r="H14" s="557"/>
    </row>
    <row r="15" spans="1:8" ht="84">
      <c r="A15" s="4176" t="str">
        <f>"Figures grouped by Accident Year ending "&amp;TEXT($F$7,"dd-mmm")</f>
        <v>Figures grouped by Accident Year ending 00-Jan</v>
      </c>
      <c r="B15" s="4177" t="str">
        <f>+"No. of Claims first reported in "&amp;YEAR($F$7)</f>
        <v>No. of Claims first reported in 1900</v>
      </c>
      <c r="C15" s="4177" t="str">
        <f>+"Gross Claim Payments during "&amp;YEAR($F$7)</f>
        <v>Gross Claim Payments during 1900</v>
      </c>
      <c r="D15" s="4177" t="str">
        <f>+"Cumulative Gross Claim Payments from accident year to end of financial year "&amp;YEAR($F$7)</f>
        <v>Cumulative Gross Claim Payments from accident year to end of financial year 1900</v>
      </c>
      <c r="E15" s="4178" t="str">
        <f>+"No. of Claims Outstanding at end of financial year "&amp;YEAR($F$7)</f>
        <v>No. of Claims Outstanding at end of financial year 1900</v>
      </c>
      <c r="F15" s="4177" t="str">
        <f>"Gross Case Reserves on Claims Outstanding at end of financial year "&amp;YEAR($F$7)</f>
        <v>Gross Case Reserves on Claims Outstanding at end of financial year 1900</v>
      </c>
      <c r="G15" s="4177" t="str">
        <f>"Gross IBNR Reserve at end of financial year "&amp;YEAR($F$7)</f>
        <v>Gross IBNR Reserve at end of financial year 1900</v>
      </c>
      <c r="H15" s="557"/>
    </row>
    <row r="16" spans="1:8" ht="14">
      <c r="A16" s="4179"/>
      <c r="B16" s="1193" t="s">
        <v>734</v>
      </c>
      <c r="C16" s="1193" t="s">
        <v>349</v>
      </c>
      <c r="D16" s="1193" t="s">
        <v>349</v>
      </c>
      <c r="E16" s="1193" t="s">
        <v>734</v>
      </c>
      <c r="F16" s="1193" t="s">
        <v>349</v>
      </c>
      <c r="G16" s="1193" t="s">
        <v>349</v>
      </c>
      <c r="H16" s="562"/>
    </row>
    <row r="17" spans="1:8" ht="14">
      <c r="A17" s="4203">
        <f>YEAR($F$7)</f>
        <v>1900</v>
      </c>
      <c r="B17" s="4238"/>
      <c r="C17" s="4238"/>
      <c r="D17" s="4238"/>
      <c r="E17" s="4238"/>
      <c r="F17" s="4238"/>
      <c r="G17" s="4238"/>
      <c r="H17" s="562"/>
    </row>
    <row r="18" spans="1:8" ht="14">
      <c r="A18" s="4204">
        <f>+A17-1</f>
        <v>1899</v>
      </c>
      <c r="B18" s="4238"/>
      <c r="C18" s="4238"/>
      <c r="D18" s="4238"/>
      <c r="E18" s="4238"/>
      <c r="F18" s="4238"/>
      <c r="G18" s="4238"/>
      <c r="H18" s="562"/>
    </row>
    <row r="19" spans="1:8" ht="14">
      <c r="A19" s="4204">
        <f t="shared" ref="A19:A26" si="1">+A18-1</f>
        <v>1898</v>
      </c>
      <c r="B19" s="4238"/>
      <c r="C19" s="4238"/>
      <c r="D19" s="4238"/>
      <c r="E19" s="4238"/>
      <c r="F19" s="4238"/>
      <c r="G19" s="4238"/>
      <c r="H19" s="562"/>
    </row>
    <row r="20" spans="1:8" ht="14">
      <c r="A20" s="4204">
        <f t="shared" si="1"/>
        <v>1897</v>
      </c>
      <c r="B20" s="4238"/>
      <c r="C20" s="4238"/>
      <c r="D20" s="4238"/>
      <c r="E20" s="4238"/>
      <c r="F20" s="4238"/>
      <c r="G20" s="4238"/>
      <c r="H20" s="562"/>
    </row>
    <row r="21" spans="1:8" ht="14">
      <c r="A21" s="4204">
        <f t="shared" si="1"/>
        <v>1896</v>
      </c>
      <c r="B21" s="4238"/>
      <c r="C21" s="4238"/>
      <c r="D21" s="4238"/>
      <c r="E21" s="4238"/>
      <c r="F21" s="4238"/>
      <c r="G21" s="4238"/>
      <c r="H21" s="562"/>
    </row>
    <row r="22" spans="1:8" ht="14">
      <c r="A22" s="4204">
        <f t="shared" si="1"/>
        <v>1895</v>
      </c>
      <c r="B22" s="4238"/>
      <c r="C22" s="4238"/>
      <c r="D22" s="4238"/>
      <c r="E22" s="4238"/>
      <c r="F22" s="4238"/>
      <c r="G22" s="4238"/>
      <c r="H22" s="562"/>
    </row>
    <row r="23" spans="1:8" ht="14">
      <c r="A23" s="4204">
        <f t="shared" si="1"/>
        <v>1894</v>
      </c>
      <c r="B23" s="4238"/>
      <c r="C23" s="4238"/>
      <c r="D23" s="4238"/>
      <c r="E23" s="4238"/>
      <c r="F23" s="4238"/>
      <c r="G23" s="4238"/>
      <c r="H23" s="562"/>
    </row>
    <row r="24" spans="1:8" ht="14">
      <c r="A24" s="4204">
        <f t="shared" si="1"/>
        <v>1893</v>
      </c>
      <c r="B24" s="4238"/>
      <c r="C24" s="4238"/>
      <c r="D24" s="4238"/>
      <c r="E24" s="4238"/>
      <c r="F24" s="4238"/>
      <c r="G24" s="4238"/>
      <c r="H24" s="562"/>
    </row>
    <row r="25" spans="1:8" ht="14">
      <c r="A25" s="4204">
        <f t="shared" si="1"/>
        <v>1892</v>
      </c>
      <c r="B25" s="4238"/>
      <c r="C25" s="4238"/>
      <c r="D25" s="4238"/>
      <c r="E25" s="4238"/>
      <c r="F25" s="4238"/>
      <c r="G25" s="4238"/>
      <c r="H25" s="562"/>
    </row>
    <row r="26" spans="1:8" ht="14">
      <c r="A26" s="4204">
        <f t="shared" si="1"/>
        <v>1891</v>
      </c>
      <c r="B26" s="4238"/>
      <c r="C26" s="4238"/>
      <c r="D26" s="4238"/>
      <c r="E26" s="4238"/>
      <c r="F26" s="4238"/>
      <c r="G26" s="4238"/>
      <c r="H26" s="562"/>
    </row>
    <row r="27" spans="1:8" ht="14">
      <c r="A27" s="4205" t="str">
        <f>TEXT((A26-1),"0")&amp;" &amp; prior"</f>
        <v>1890 &amp; prior</v>
      </c>
      <c r="B27" s="4238"/>
      <c r="C27" s="4238"/>
      <c r="D27" s="4238"/>
      <c r="E27" s="4238"/>
      <c r="F27" s="4238"/>
      <c r="G27" s="4238"/>
      <c r="H27" s="562"/>
    </row>
    <row r="28" spans="1:8" ht="14">
      <c r="A28" s="4203" t="s">
        <v>735</v>
      </c>
      <c r="B28" s="4238"/>
      <c r="C28" s="4238"/>
      <c r="D28" s="4238"/>
      <c r="E28" s="4238"/>
      <c r="F28" s="4238"/>
      <c r="G28" s="4238"/>
      <c r="H28" s="562"/>
    </row>
    <row r="29" spans="1:8" ht="14">
      <c r="A29" s="4192" t="s">
        <v>187</v>
      </c>
      <c r="B29" s="4195">
        <f>SUM(B17:B28)</f>
        <v>0</v>
      </c>
      <c r="C29" s="4195">
        <f>SUM(C17:C28)</f>
        <v>0</v>
      </c>
      <c r="D29" s="4196"/>
      <c r="E29" s="4195">
        <f>SUM(E17:E28)</f>
        <v>0</v>
      </c>
      <c r="F29" s="4195">
        <f>SUM(F17:F28)</f>
        <v>0</v>
      </c>
      <c r="G29" s="4195">
        <f>SUM(G17:G28)</f>
        <v>0</v>
      </c>
      <c r="H29" s="562"/>
    </row>
    <row r="30" spans="1:8" ht="14">
      <c r="A30" s="4212"/>
      <c r="B30" s="2255"/>
      <c r="C30" s="2255"/>
      <c r="D30" s="2255"/>
      <c r="E30" s="2255"/>
      <c r="F30" s="2255"/>
      <c r="G30" s="2255"/>
      <c r="H30" s="563"/>
    </row>
    <row r="31" spans="1:8" ht="14">
      <c r="A31" s="4212"/>
      <c r="B31" s="2255"/>
      <c r="C31" s="2255"/>
      <c r="D31" s="2255"/>
      <c r="E31" s="2255"/>
      <c r="F31" s="2255"/>
      <c r="G31" s="2255"/>
      <c r="H31" s="563"/>
    </row>
    <row r="32" spans="1:8" ht="14">
      <c r="A32" s="1775" t="s">
        <v>736</v>
      </c>
      <c r="B32" s="4234"/>
      <c r="C32" s="4234"/>
      <c r="D32" s="4234"/>
      <c r="E32" s="4234"/>
      <c r="F32" s="4234"/>
      <c r="G32" s="4234"/>
      <c r="H32" s="564"/>
    </row>
    <row r="33" spans="1:8" ht="14">
      <c r="A33" s="1775"/>
      <c r="B33" s="4234"/>
      <c r="C33" s="4234"/>
      <c r="D33" s="4234"/>
      <c r="E33" s="4234"/>
      <c r="F33" s="4234"/>
      <c r="G33" s="4234"/>
      <c r="H33" s="564"/>
    </row>
    <row r="34" spans="1:8" ht="14">
      <c r="A34" s="507">
        <v>1</v>
      </c>
      <c r="B34" s="3992"/>
      <c r="C34" s="507">
        <v>3</v>
      </c>
      <c r="D34" s="507">
        <v>4</v>
      </c>
      <c r="E34" s="3992"/>
      <c r="F34" s="507">
        <v>6</v>
      </c>
      <c r="G34" s="507">
        <v>7</v>
      </c>
      <c r="H34" s="562"/>
    </row>
    <row r="35" spans="1:8" ht="70">
      <c r="A35" s="4176" t="str">
        <f>"Figures grouped by Accident Year ending "&amp;TEXT($F$7,"dd-mmm")</f>
        <v>Figures grouped by Accident Year ending 00-Jan</v>
      </c>
      <c r="B35" s="4181"/>
      <c r="C35" s="4177" t="str">
        <f>+"Net Claim Payments during "&amp;YEAR($F$7)</f>
        <v>Net Claim Payments during 1900</v>
      </c>
      <c r="D35" s="4176" t="str">
        <f>+"Cumulative Net Claim Payments from accident year to end of financial year "&amp;YEAR($F$7)</f>
        <v>Cumulative Net Claim Payments from accident year to end of financial year 1900</v>
      </c>
      <c r="E35" s="4182"/>
      <c r="F35" s="4177" t="str">
        <f>"Net Case Reserves on Claims Outstanding at end of financial year "&amp;YEAR($F$7)</f>
        <v>Net Case Reserves on Claims Outstanding at end of financial year 1900</v>
      </c>
      <c r="G35" s="4177" t="str">
        <f>"Net IBNR Reserve at end of financial year "&amp;YEAR($F$7)</f>
        <v>Net IBNR Reserve at end of financial year 1900</v>
      </c>
      <c r="H35" s="562"/>
    </row>
    <row r="36" spans="1:8" ht="14">
      <c r="A36" s="4183"/>
      <c r="B36" s="4184"/>
      <c r="C36" s="4185" t="s">
        <v>349</v>
      </c>
      <c r="D36" s="4185" t="s">
        <v>349</v>
      </c>
      <c r="E36" s="4186"/>
      <c r="F36" s="4185" t="s">
        <v>349</v>
      </c>
      <c r="G36" s="4185" t="s">
        <v>349</v>
      </c>
      <c r="H36" s="562"/>
    </row>
    <row r="37" spans="1:8" ht="14">
      <c r="A37" s="4206">
        <f>YEAR($F$7)</f>
        <v>1900</v>
      </c>
      <c r="B37" s="4207"/>
      <c r="C37" s="4238"/>
      <c r="D37" s="4238"/>
      <c r="E37" s="4208"/>
      <c r="F37" s="4238"/>
      <c r="G37" s="4238"/>
      <c r="H37" s="562"/>
    </row>
    <row r="38" spans="1:8" ht="14">
      <c r="A38" s="4209">
        <f>+A37-1</f>
        <v>1899</v>
      </c>
      <c r="B38" s="4207"/>
      <c r="C38" s="4238"/>
      <c r="D38" s="4238"/>
      <c r="E38" s="4208"/>
      <c r="F38" s="4238"/>
      <c r="G38" s="4238"/>
      <c r="H38" s="562"/>
    </row>
    <row r="39" spans="1:8" ht="14">
      <c r="A39" s="4209">
        <f t="shared" ref="A39:A46" si="2">+A38-1</f>
        <v>1898</v>
      </c>
      <c r="B39" s="4207"/>
      <c r="C39" s="4238"/>
      <c r="D39" s="4238"/>
      <c r="E39" s="4208"/>
      <c r="F39" s="4238"/>
      <c r="G39" s="4238"/>
      <c r="H39" s="562"/>
    </row>
    <row r="40" spans="1:8" ht="14">
      <c r="A40" s="4209">
        <f t="shared" si="2"/>
        <v>1897</v>
      </c>
      <c r="B40" s="4207"/>
      <c r="C40" s="4238"/>
      <c r="D40" s="4238"/>
      <c r="E40" s="4208"/>
      <c r="F40" s="4238"/>
      <c r="G40" s="4238"/>
      <c r="H40" s="562"/>
    </row>
    <row r="41" spans="1:8" ht="14">
      <c r="A41" s="4209">
        <f t="shared" si="2"/>
        <v>1896</v>
      </c>
      <c r="B41" s="4207"/>
      <c r="C41" s="4238"/>
      <c r="D41" s="4238"/>
      <c r="E41" s="4208"/>
      <c r="F41" s="4238"/>
      <c r="G41" s="4238"/>
      <c r="H41" s="562"/>
    </row>
    <row r="42" spans="1:8" ht="14">
      <c r="A42" s="4209">
        <f t="shared" si="2"/>
        <v>1895</v>
      </c>
      <c r="B42" s="4207"/>
      <c r="C42" s="4238"/>
      <c r="D42" s="4238"/>
      <c r="E42" s="4208"/>
      <c r="F42" s="4238"/>
      <c r="G42" s="4238"/>
      <c r="H42" s="562"/>
    </row>
    <row r="43" spans="1:8" ht="14">
      <c r="A43" s="4209">
        <f t="shared" si="2"/>
        <v>1894</v>
      </c>
      <c r="B43" s="4207"/>
      <c r="C43" s="4238"/>
      <c r="D43" s="4238"/>
      <c r="E43" s="4208"/>
      <c r="F43" s="4238"/>
      <c r="G43" s="4238"/>
      <c r="H43" s="562"/>
    </row>
    <row r="44" spans="1:8" ht="14">
      <c r="A44" s="4209">
        <f t="shared" si="2"/>
        <v>1893</v>
      </c>
      <c r="B44" s="4207"/>
      <c r="C44" s="4238"/>
      <c r="D44" s="4238"/>
      <c r="E44" s="4208"/>
      <c r="F44" s="4238"/>
      <c r="G44" s="4238"/>
      <c r="H44" s="562"/>
    </row>
    <row r="45" spans="1:8" ht="14">
      <c r="A45" s="4209">
        <f t="shared" si="2"/>
        <v>1892</v>
      </c>
      <c r="B45" s="4207"/>
      <c r="C45" s="4238"/>
      <c r="D45" s="4238"/>
      <c r="E45" s="4208"/>
      <c r="F45" s="4238"/>
      <c r="G45" s="4238"/>
      <c r="H45" s="562"/>
    </row>
    <row r="46" spans="1:8" ht="14">
      <c r="A46" s="4209">
        <f t="shared" si="2"/>
        <v>1891</v>
      </c>
      <c r="B46" s="4207"/>
      <c r="C46" s="4238"/>
      <c r="D46" s="4238"/>
      <c r="E46" s="4208"/>
      <c r="F46" s="4238"/>
      <c r="G46" s="4238"/>
      <c r="H46" s="562"/>
    </row>
    <row r="47" spans="1:8" ht="14">
      <c r="A47" s="4209" t="str">
        <f>TEXT((A46-1),"0")&amp;" &amp; prior"</f>
        <v>1890 &amp; prior</v>
      </c>
      <c r="B47" s="4207"/>
      <c r="C47" s="4238"/>
      <c r="D47" s="4238"/>
      <c r="E47" s="4208"/>
      <c r="F47" s="4238"/>
      <c r="G47" s="4238"/>
      <c r="H47" s="562"/>
    </row>
    <row r="48" spans="1:8" ht="14">
      <c r="A48" s="4206" t="s">
        <v>735</v>
      </c>
      <c r="B48" s="4207"/>
      <c r="C48" s="4238"/>
      <c r="D48" s="4238"/>
      <c r="E48" s="4208"/>
      <c r="F48" s="4238"/>
      <c r="G48" s="4238"/>
      <c r="H48" s="562"/>
    </row>
    <row r="49" spans="1:8" ht="14">
      <c r="A49" s="4191" t="s">
        <v>187</v>
      </c>
      <c r="B49" s="4210"/>
      <c r="C49" s="4199">
        <f>SUM(C37:C48)</f>
        <v>0</v>
      </c>
      <c r="D49" s="5744"/>
      <c r="E49" s="5745"/>
      <c r="F49" s="4195">
        <f>SUM(F37:F48)</f>
        <v>0</v>
      </c>
      <c r="G49" s="4195">
        <f>SUM(G37:G48)</f>
        <v>0</v>
      </c>
      <c r="H49" s="562"/>
    </row>
    <row r="50" spans="1:8" ht="14">
      <c r="A50" s="4236"/>
      <c r="B50" s="4236"/>
      <c r="C50" s="1274"/>
      <c r="D50" s="1274"/>
      <c r="E50" s="1274"/>
      <c r="F50" s="1274"/>
      <c r="G50" s="1274"/>
      <c r="H50" s="562"/>
    </row>
    <row r="51" spans="1:8" ht="14">
      <c r="A51" s="395"/>
      <c r="B51" s="395"/>
      <c r="C51" s="395"/>
      <c r="D51" s="395"/>
      <c r="E51" s="395"/>
      <c r="F51" s="395"/>
      <c r="G51" s="108" t="str">
        <f>+ToC!E96</f>
        <v xml:space="preserve">GENERAL Annual Return </v>
      </c>
    </row>
    <row r="52" spans="1:8" ht="14">
      <c r="A52" s="395"/>
      <c r="B52" s="395"/>
      <c r="C52" s="395"/>
      <c r="D52" s="395"/>
      <c r="E52" s="395"/>
      <c r="F52" s="397"/>
      <c r="G52" s="407" t="s">
        <v>1908</v>
      </c>
    </row>
    <row r="53" spans="1:8" hidden="1"/>
    <row r="54" spans="1:8" hidden="1"/>
  </sheetData>
  <sheetProtection password="C3AA" sheet="1" objects="1" scenarios="1"/>
  <customSheetViews>
    <customSheetView guid="{54084986-DBD9-467D-BB87-84DFF604BE53}" topLeftCell="A28">
      <selection activeCell="B16" sqref="B16:G16"/>
      <pageMargins left="0.7" right="0.7" top="0.75" bottom="0.75" header="0.3" footer="0.3"/>
      <pageSetup paperSize="5" scale="65" orientation="portrait" r:id="rId1"/>
    </customSheetView>
  </customSheetViews>
  <mergeCells count="2">
    <mergeCell ref="D49:E49"/>
    <mergeCell ref="A1:G1"/>
  </mergeCells>
  <hyperlinks>
    <hyperlink ref="A1:G1" location="ToC!A1" display="50.36"/>
  </hyperlinks>
  <pageMargins left="0.7" right="0.7" top="0.75" bottom="0.75" header="0.3" footer="0.3"/>
  <pageSetup paperSize="5" scale="65" orientation="portrait"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tabColor rgb="FFC00000"/>
  </sheetPr>
  <dimension ref="A1:H52"/>
  <sheetViews>
    <sheetView topLeftCell="A35" workbookViewId="0">
      <selection activeCell="A18" sqref="A18:B19"/>
    </sheetView>
  </sheetViews>
  <sheetFormatPr defaultColWidth="0" defaultRowHeight="13" zeroHeight="1"/>
  <cols>
    <col min="1" max="1" width="26.796875" style="394" customWidth="1"/>
    <col min="2" max="7" width="20.796875" style="394" customWidth="1"/>
    <col min="8" max="8" width="0" style="394" hidden="1" customWidth="1"/>
    <col min="9" max="16384" width="9.296875" style="394" hidden="1"/>
  </cols>
  <sheetData>
    <row r="1" spans="1:8" ht="14">
      <c r="A1" s="5504" t="s">
        <v>765</v>
      </c>
      <c r="B1" s="5504"/>
      <c r="C1" s="5504"/>
      <c r="D1" s="5504"/>
      <c r="E1" s="5504"/>
      <c r="F1" s="5504"/>
      <c r="G1" s="5504"/>
      <c r="H1" s="567"/>
    </row>
    <row r="2" spans="1:8" ht="15.5">
      <c r="A2" s="509"/>
      <c r="B2" s="509"/>
      <c r="C2" s="509"/>
      <c r="D2" s="509"/>
      <c r="E2" s="509"/>
      <c r="F2" s="509"/>
      <c r="G2" s="497" t="s">
        <v>874</v>
      </c>
      <c r="H2" s="509"/>
    </row>
    <row r="3" spans="1:8" ht="14">
      <c r="A3" s="1728" t="str">
        <f>+Cover!A14</f>
        <v>Select Name of Insurer/ Financial Holding Company</v>
      </c>
      <c r="B3" s="1728"/>
      <c r="C3" s="1728"/>
      <c r="D3" s="397"/>
      <c r="E3" s="397"/>
      <c r="F3" s="397"/>
      <c r="G3" s="395"/>
      <c r="H3" s="393"/>
    </row>
    <row r="4" spans="1:8" ht="14">
      <c r="A4" s="498" t="str">
        <f>+ToC!A3</f>
        <v>Insurer/Financial Holding Company</v>
      </c>
      <c r="B4" s="397"/>
      <c r="C4" s="397"/>
      <c r="D4" s="397"/>
      <c r="E4" s="397"/>
      <c r="F4" s="397"/>
      <c r="G4" s="395"/>
      <c r="H4" s="393"/>
    </row>
    <row r="5" spans="1:8" ht="14">
      <c r="A5" s="498"/>
      <c r="B5" s="397"/>
      <c r="C5" s="397"/>
      <c r="D5" s="397"/>
      <c r="E5" s="397"/>
      <c r="F5" s="397"/>
      <c r="G5" s="1391"/>
      <c r="H5" s="393"/>
    </row>
    <row r="6" spans="1:8" ht="14">
      <c r="A6" s="498" t="str">
        <f>+ToC!A5</f>
        <v>General Insurers Annual Return</v>
      </c>
      <c r="B6" s="397"/>
      <c r="C6" s="397"/>
      <c r="D6" s="397"/>
      <c r="E6" s="397"/>
      <c r="F6" s="397"/>
      <c r="G6" s="1391"/>
      <c r="H6" s="393"/>
    </row>
    <row r="7" spans="1:8" ht="14">
      <c r="A7" s="498" t="str">
        <f>+ToC!A6</f>
        <v>For Year Ended:</v>
      </c>
      <c r="B7" s="397"/>
      <c r="C7" s="397"/>
      <c r="D7" s="397"/>
      <c r="E7" s="397"/>
      <c r="F7" s="1773">
        <f>+Cover!A22</f>
        <v>0</v>
      </c>
      <c r="G7" s="1391"/>
      <c r="H7" s="393"/>
    </row>
    <row r="8" spans="1:8" ht="14">
      <c r="A8" s="498"/>
      <c r="B8" s="397"/>
      <c r="C8" s="397"/>
      <c r="D8" s="397"/>
      <c r="E8" s="397"/>
      <c r="F8" s="397"/>
      <c r="G8" s="1391"/>
      <c r="H8" s="393"/>
    </row>
    <row r="9" spans="1:8" ht="14">
      <c r="A9" s="1774" t="s">
        <v>758</v>
      </c>
      <c r="B9" s="397"/>
      <c r="C9" s="397"/>
      <c r="D9" s="1709"/>
      <c r="E9" s="1707"/>
      <c r="F9" s="1714"/>
      <c r="G9" s="1779"/>
      <c r="H9" s="393"/>
    </row>
    <row r="10" spans="1:8" ht="14">
      <c r="A10" s="498"/>
      <c r="B10" s="397"/>
      <c r="C10" s="397"/>
      <c r="D10" s="397"/>
      <c r="E10" s="397"/>
      <c r="F10" s="397"/>
      <c r="G10" s="1391"/>
      <c r="H10" s="393"/>
    </row>
    <row r="11" spans="1:8" ht="14">
      <c r="A11" s="504" t="s">
        <v>731</v>
      </c>
      <c r="B11" s="395"/>
      <c r="C11" s="1775" t="s">
        <v>756</v>
      </c>
      <c r="D11" s="1274"/>
      <c r="E11" s="1274"/>
      <c r="F11" s="1274"/>
      <c r="G11" s="1274"/>
      <c r="H11" s="557"/>
    </row>
    <row r="12" spans="1:8" ht="14">
      <c r="A12" s="1775" t="s">
        <v>733</v>
      </c>
      <c r="B12" s="1274"/>
      <c r="C12" s="1274"/>
      <c r="D12" s="1274"/>
      <c r="E12" s="1274"/>
      <c r="F12" s="1274"/>
      <c r="G12" s="1274"/>
      <c r="H12" s="557"/>
    </row>
    <row r="13" spans="1:8" ht="14">
      <c r="A13" s="300"/>
      <c r="B13" s="557"/>
      <c r="C13" s="557"/>
      <c r="D13" s="557"/>
      <c r="E13" s="557"/>
      <c r="F13" s="557"/>
      <c r="G13" s="557"/>
      <c r="H13" s="557"/>
    </row>
    <row r="14" spans="1:8" ht="14">
      <c r="A14" s="4193">
        <v>1</v>
      </c>
      <c r="B14" s="4194">
        <f t="shared" ref="B14:G14" si="0">+A14+1</f>
        <v>2</v>
      </c>
      <c r="C14" s="4194">
        <f t="shared" si="0"/>
        <v>3</v>
      </c>
      <c r="D14" s="4194">
        <f t="shared" si="0"/>
        <v>4</v>
      </c>
      <c r="E14" s="4194">
        <f t="shared" si="0"/>
        <v>5</v>
      </c>
      <c r="F14" s="4194">
        <f t="shared" si="0"/>
        <v>6</v>
      </c>
      <c r="G14" s="4194">
        <f t="shared" si="0"/>
        <v>7</v>
      </c>
      <c r="H14" s="557"/>
    </row>
    <row r="15" spans="1:8" ht="84">
      <c r="A15" s="4176" t="str">
        <f>"Figures grouped by Accident Year ending "&amp;TEXT($F$7,"dd-mmm")</f>
        <v>Figures grouped by Accident Year ending 00-Jan</v>
      </c>
      <c r="B15" s="4177" t="str">
        <f>+"No. of Claims first reported in "&amp;YEAR($F$7)</f>
        <v>No. of Claims first reported in 1900</v>
      </c>
      <c r="C15" s="4177" t="str">
        <f>+"Gross Claim Payments during "&amp;YEAR($F$7)</f>
        <v>Gross Claim Payments during 1900</v>
      </c>
      <c r="D15" s="4177" t="str">
        <f>+"Cumulative Gross Claim Payments from accident year to end of financial year "&amp;YEAR($F$7)</f>
        <v>Cumulative Gross Claim Payments from accident year to end of financial year 1900</v>
      </c>
      <c r="E15" s="4178" t="str">
        <f>+"No. of Claims Outstanding at end of financial year "&amp;YEAR($F$7)</f>
        <v>No. of Claims Outstanding at end of financial year 1900</v>
      </c>
      <c r="F15" s="4177" t="str">
        <f>"Gross Case Reserves on Claims Outstanding at end of financial year "&amp;YEAR($F$7)</f>
        <v>Gross Case Reserves on Claims Outstanding at end of financial year 1900</v>
      </c>
      <c r="G15" s="4177" t="str">
        <f>"Gross IBNR Reserve at end of financial year "&amp;YEAR($F$7)</f>
        <v>Gross IBNR Reserve at end of financial year 1900</v>
      </c>
      <c r="H15" s="557"/>
    </row>
    <row r="16" spans="1:8" ht="14">
      <c r="A16" s="4179"/>
      <c r="B16" s="1193" t="s">
        <v>734</v>
      </c>
      <c r="C16" s="1193" t="s">
        <v>349</v>
      </c>
      <c r="D16" s="1193" t="s">
        <v>349</v>
      </c>
      <c r="E16" s="1193" t="s">
        <v>734</v>
      </c>
      <c r="F16" s="1193" t="s">
        <v>349</v>
      </c>
      <c r="G16" s="1193" t="s">
        <v>349</v>
      </c>
      <c r="H16" s="562"/>
    </row>
    <row r="17" spans="1:8" ht="14">
      <c r="A17" s="4203">
        <f>YEAR($F$7)</f>
        <v>1900</v>
      </c>
      <c r="B17" s="4238"/>
      <c r="C17" s="4238"/>
      <c r="D17" s="4238"/>
      <c r="E17" s="4238"/>
      <c r="F17" s="4238"/>
      <c r="G17" s="4238"/>
      <c r="H17" s="562"/>
    </row>
    <row r="18" spans="1:8" ht="14">
      <c r="A18" s="4204">
        <f>+A17-1</f>
        <v>1899</v>
      </c>
      <c r="B18" s="4238"/>
      <c r="C18" s="4238"/>
      <c r="D18" s="4238"/>
      <c r="E18" s="4238"/>
      <c r="F18" s="4238"/>
      <c r="G18" s="4238"/>
      <c r="H18" s="562"/>
    </row>
    <row r="19" spans="1:8" ht="14">
      <c r="A19" s="4204">
        <f t="shared" ref="A19:A26" si="1">+A18-1</f>
        <v>1898</v>
      </c>
      <c r="B19" s="4238"/>
      <c r="C19" s="4238"/>
      <c r="D19" s="4238"/>
      <c r="E19" s="4238"/>
      <c r="F19" s="4238"/>
      <c r="G19" s="4238"/>
      <c r="H19" s="562"/>
    </row>
    <row r="20" spans="1:8" ht="14">
      <c r="A20" s="4204">
        <f t="shared" si="1"/>
        <v>1897</v>
      </c>
      <c r="B20" s="4238"/>
      <c r="C20" s="4238"/>
      <c r="D20" s="4238"/>
      <c r="E20" s="4238"/>
      <c r="F20" s="4238"/>
      <c r="G20" s="4238"/>
      <c r="H20" s="562"/>
    </row>
    <row r="21" spans="1:8" ht="14">
      <c r="A21" s="4204">
        <f t="shared" si="1"/>
        <v>1896</v>
      </c>
      <c r="B21" s="4238"/>
      <c r="C21" s="4238"/>
      <c r="D21" s="4238"/>
      <c r="E21" s="4238"/>
      <c r="F21" s="4238"/>
      <c r="G21" s="4238"/>
      <c r="H21" s="562"/>
    </row>
    <row r="22" spans="1:8" ht="14">
      <c r="A22" s="4204">
        <f t="shared" si="1"/>
        <v>1895</v>
      </c>
      <c r="B22" s="4238"/>
      <c r="C22" s="4238"/>
      <c r="D22" s="4238"/>
      <c r="E22" s="4238"/>
      <c r="F22" s="4238"/>
      <c r="G22" s="4238"/>
      <c r="H22" s="562"/>
    </row>
    <row r="23" spans="1:8" ht="14">
      <c r="A23" s="4204">
        <f t="shared" si="1"/>
        <v>1894</v>
      </c>
      <c r="B23" s="4238"/>
      <c r="C23" s="4238"/>
      <c r="D23" s="4238"/>
      <c r="E23" s="4238"/>
      <c r="F23" s="4238"/>
      <c r="G23" s="4238"/>
      <c r="H23" s="562"/>
    </row>
    <row r="24" spans="1:8" ht="14">
      <c r="A24" s="4204">
        <f t="shared" si="1"/>
        <v>1893</v>
      </c>
      <c r="B24" s="4238"/>
      <c r="C24" s="4238"/>
      <c r="D24" s="4238"/>
      <c r="E24" s="4238"/>
      <c r="F24" s="4238"/>
      <c r="G24" s="4238"/>
      <c r="H24" s="562"/>
    </row>
    <row r="25" spans="1:8" ht="14">
      <c r="A25" s="4204">
        <f t="shared" si="1"/>
        <v>1892</v>
      </c>
      <c r="B25" s="4238"/>
      <c r="C25" s="4238"/>
      <c r="D25" s="4238"/>
      <c r="E25" s="4238"/>
      <c r="F25" s="4238"/>
      <c r="G25" s="4238"/>
      <c r="H25" s="562"/>
    </row>
    <row r="26" spans="1:8" ht="14">
      <c r="A26" s="4204">
        <f t="shared" si="1"/>
        <v>1891</v>
      </c>
      <c r="B26" s="4238"/>
      <c r="C26" s="4238"/>
      <c r="D26" s="4238"/>
      <c r="E26" s="4238"/>
      <c r="F26" s="4238"/>
      <c r="G26" s="4238"/>
      <c r="H26" s="562"/>
    </row>
    <row r="27" spans="1:8" ht="14">
      <c r="A27" s="4205" t="str">
        <f>TEXT((A26-1),"0")&amp;" &amp; prior"</f>
        <v>1890 &amp; prior</v>
      </c>
      <c r="B27" s="4238"/>
      <c r="C27" s="4238"/>
      <c r="D27" s="4238"/>
      <c r="E27" s="4238"/>
      <c r="F27" s="4238"/>
      <c r="G27" s="4238"/>
      <c r="H27" s="562"/>
    </row>
    <row r="28" spans="1:8" ht="14">
      <c r="A28" s="4203" t="s">
        <v>735</v>
      </c>
      <c r="B28" s="4238"/>
      <c r="C28" s="4238"/>
      <c r="D28" s="4238"/>
      <c r="E28" s="4238"/>
      <c r="F28" s="4238"/>
      <c r="G28" s="4238"/>
      <c r="H28" s="562"/>
    </row>
    <row r="29" spans="1:8" ht="14">
      <c r="A29" s="4192" t="s">
        <v>187</v>
      </c>
      <c r="B29" s="4195">
        <f>SUM(B17:B28)</f>
        <v>0</v>
      </c>
      <c r="C29" s="4195">
        <f>SUM(C17:C28)</f>
        <v>0</v>
      </c>
      <c r="D29" s="4196"/>
      <c r="E29" s="4195">
        <f>SUM(E17:E28)</f>
        <v>0</v>
      </c>
      <c r="F29" s="4195">
        <f>SUM(F17:F28)</f>
        <v>0</v>
      </c>
      <c r="G29" s="4195">
        <f>SUM(G17:G28)</f>
        <v>0</v>
      </c>
      <c r="H29" s="562"/>
    </row>
    <row r="30" spans="1:8" ht="14">
      <c r="A30" s="4212"/>
      <c r="B30" s="2255"/>
      <c r="C30" s="2255"/>
      <c r="D30" s="2255"/>
      <c r="E30" s="2255"/>
      <c r="F30" s="2255"/>
      <c r="G30" s="2255"/>
      <c r="H30" s="563"/>
    </row>
    <row r="31" spans="1:8" ht="14">
      <c r="A31" s="4212"/>
      <c r="B31" s="2255"/>
      <c r="C31" s="2255"/>
      <c r="D31" s="2255"/>
      <c r="E31" s="2255"/>
      <c r="F31" s="2255"/>
      <c r="G31" s="2255"/>
      <c r="H31" s="563"/>
    </row>
    <row r="32" spans="1:8" ht="14">
      <c r="A32" s="1775" t="s">
        <v>736</v>
      </c>
      <c r="B32" s="4234"/>
      <c r="C32" s="4234"/>
      <c r="D32" s="4234"/>
      <c r="E32" s="4234"/>
      <c r="F32" s="4234"/>
      <c r="G32" s="4234"/>
      <c r="H32" s="564"/>
    </row>
    <row r="33" spans="1:8" ht="14">
      <c r="A33" s="1775"/>
      <c r="B33" s="4234"/>
      <c r="C33" s="4234"/>
      <c r="D33" s="4234"/>
      <c r="E33" s="4234"/>
      <c r="F33" s="4234"/>
      <c r="G33" s="4234"/>
      <c r="H33" s="564"/>
    </row>
    <row r="34" spans="1:8" ht="14">
      <c r="A34" s="507">
        <v>1</v>
      </c>
      <c r="B34" s="3992"/>
      <c r="C34" s="507">
        <v>3</v>
      </c>
      <c r="D34" s="507">
        <v>4</v>
      </c>
      <c r="E34" s="3992"/>
      <c r="F34" s="507">
        <v>6</v>
      </c>
      <c r="G34" s="507">
        <v>7</v>
      </c>
      <c r="H34" s="562"/>
    </row>
    <row r="35" spans="1:8" ht="70">
      <c r="A35" s="4176" t="str">
        <f>"Figures grouped by Accident Year ending "&amp;TEXT($F$7,"dd-mmm")</f>
        <v>Figures grouped by Accident Year ending 00-Jan</v>
      </c>
      <c r="B35" s="4181"/>
      <c r="C35" s="4177" t="str">
        <f>+"Net Claim Payments during "&amp;YEAR($F$7)</f>
        <v>Net Claim Payments during 1900</v>
      </c>
      <c r="D35" s="4176" t="str">
        <f>+"Cumulative Net Claim Payments from accident year to end of financial year "&amp;YEAR($F$7)</f>
        <v>Cumulative Net Claim Payments from accident year to end of financial year 1900</v>
      </c>
      <c r="E35" s="4182"/>
      <c r="F35" s="4177" t="str">
        <f>"Net Case Reserves on Claims Outstanding at end of financial year "&amp;YEAR($F$7)</f>
        <v>Net Case Reserves on Claims Outstanding at end of financial year 1900</v>
      </c>
      <c r="G35" s="4177" t="str">
        <f>"Net IBNR Reserve at end of financial year "&amp;YEAR($F$7)</f>
        <v>Net IBNR Reserve at end of financial year 1900</v>
      </c>
      <c r="H35" s="562"/>
    </row>
    <row r="36" spans="1:8" ht="14">
      <c r="A36" s="4183"/>
      <c r="B36" s="4184"/>
      <c r="C36" s="1193" t="s">
        <v>349</v>
      </c>
      <c r="D36" s="1193" t="s">
        <v>349</v>
      </c>
      <c r="E36" s="4186"/>
      <c r="F36" s="1193" t="s">
        <v>349</v>
      </c>
      <c r="G36" s="1193" t="s">
        <v>349</v>
      </c>
      <c r="H36" s="562"/>
    </row>
    <row r="37" spans="1:8" ht="14">
      <c r="A37" s="4206">
        <f>YEAR($F$7)</f>
        <v>1900</v>
      </c>
      <c r="B37" s="4207"/>
      <c r="C37" s="4238"/>
      <c r="D37" s="4238"/>
      <c r="E37" s="4208"/>
      <c r="F37" s="4238"/>
      <c r="G37" s="4238"/>
      <c r="H37" s="562"/>
    </row>
    <row r="38" spans="1:8" ht="14">
      <c r="A38" s="4209">
        <f>+A37-1</f>
        <v>1899</v>
      </c>
      <c r="B38" s="4207"/>
      <c r="C38" s="4238"/>
      <c r="D38" s="4238"/>
      <c r="E38" s="4208"/>
      <c r="F38" s="4238"/>
      <c r="G38" s="4238"/>
      <c r="H38" s="562"/>
    </row>
    <row r="39" spans="1:8" ht="14">
      <c r="A39" s="4209">
        <f t="shared" ref="A39:A46" si="2">+A38-1</f>
        <v>1898</v>
      </c>
      <c r="B39" s="4207"/>
      <c r="C39" s="4238"/>
      <c r="D39" s="4238"/>
      <c r="E39" s="4208"/>
      <c r="F39" s="4238"/>
      <c r="G39" s="4238"/>
      <c r="H39" s="562"/>
    </row>
    <row r="40" spans="1:8" ht="14">
      <c r="A40" s="4209">
        <f t="shared" si="2"/>
        <v>1897</v>
      </c>
      <c r="B40" s="4207"/>
      <c r="C40" s="4238"/>
      <c r="D40" s="4238"/>
      <c r="E40" s="4208"/>
      <c r="F40" s="4238"/>
      <c r="G40" s="4238"/>
      <c r="H40" s="562"/>
    </row>
    <row r="41" spans="1:8" ht="14">
      <c r="A41" s="4209">
        <f t="shared" si="2"/>
        <v>1896</v>
      </c>
      <c r="B41" s="4207"/>
      <c r="C41" s="4238"/>
      <c r="D41" s="4238"/>
      <c r="E41" s="4208"/>
      <c r="F41" s="4238"/>
      <c r="G41" s="4238"/>
      <c r="H41" s="562"/>
    </row>
    <row r="42" spans="1:8" ht="14">
      <c r="A42" s="4209">
        <f t="shared" si="2"/>
        <v>1895</v>
      </c>
      <c r="B42" s="4207"/>
      <c r="C42" s="4238"/>
      <c r="D42" s="4238"/>
      <c r="E42" s="4208"/>
      <c r="F42" s="4238"/>
      <c r="G42" s="4238"/>
      <c r="H42" s="562"/>
    </row>
    <row r="43" spans="1:8" ht="14">
      <c r="A43" s="4209">
        <f t="shared" si="2"/>
        <v>1894</v>
      </c>
      <c r="B43" s="4207"/>
      <c r="C43" s="4238"/>
      <c r="D43" s="4238"/>
      <c r="E43" s="4208"/>
      <c r="F43" s="4238"/>
      <c r="G43" s="4238"/>
      <c r="H43" s="562"/>
    </row>
    <row r="44" spans="1:8" ht="14">
      <c r="A44" s="4209">
        <f t="shared" si="2"/>
        <v>1893</v>
      </c>
      <c r="B44" s="4207"/>
      <c r="C44" s="4238"/>
      <c r="D44" s="4238"/>
      <c r="E44" s="4208"/>
      <c r="F44" s="4238"/>
      <c r="G44" s="4238"/>
      <c r="H44" s="562"/>
    </row>
    <row r="45" spans="1:8" ht="14">
      <c r="A45" s="4209">
        <f t="shared" si="2"/>
        <v>1892</v>
      </c>
      <c r="B45" s="4207"/>
      <c r="C45" s="4238"/>
      <c r="D45" s="4238"/>
      <c r="E45" s="4208"/>
      <c r="F45" s="4238"/>
      <c r="G45" s="4238"/>
      <c r="H45" s="562"/>
    </row>
    <row r="46" spans="1:8" ht="14">
      <c r="A46" s="4209">
        <f t="shared" si="2"/>
        <v>1891</v>
      </c>
      <c r="B46" s="4207"/>
      <c r="C46" s="4238"/>
      <c r="D46" s="4238"/>
      <c r="E46" s="4208"/>
      <c r="F46" s="4238"/>
      <c r="G46" s="4238"/>
      <c r="H46" s="562"/>
    </row>
    <row r="47" spans="1:8" ht="14">
      <c r="A47" s="4209" t="str">
        <f>TEXT((A46-1),"0")&amp;" &amp; prior"</f>
        <v>1890 &amp; prior</v>
      </c>
      <c r="B47" s="4207"/>
      <c r="C47" s="4238"/>
      <c r="D47" s="4238"/>
      <c r="E47" s="4208"/>
      <c r="F47" s="4238"/>
      <c r="G47" s="4238"/>
      <c r="H47" s="562"/>
    </row>
    <row r="48" spans="1:8" ht="14">
      <c r="A48" s="4206" t="s">
        <v>735</v>
      </c>
      <c r="B48" s="4207"/>
      <c r="C48" s="4238"/>
      <c r="D48" s="4238"/>
      <c r="E48" s="4208"/>
      <c r="F48" s="4238"/>
      <c r="G48" s="4238"/>
      <c r="H48" s="562"/>
    </row>
    <row r="49" spans="1:8" ht="14">
      <c r="A49" s="4191" t="s">
        <v>187</v>
      </c>
      <c r="B49" s="4210"/>
      <c r="C49" s="4199">
        <f>SUM(C37:C48)</f>
        <v>0</v>
      </c>
      <c r="D49" s="5744"/>
      <c r="E49" s="5745"/>
      <c r="F49" s="4195">
        <f>SUM(F37:F48)</f>
        <v>0</v>
      </c>
      <c r="G49" s="4195">
        <f>SUM(G37:G48)</f>
        <v>0</v>
      </c>
      <c r="H49" s="562"/>
    </row>
    <row r="50" spans="1:8" ht="14">
      <c r="A50" s="4236"/>
      <c r="B50" s="4236"/>
      <c r="C50" s="1274"/>
      <c r="D50" s="1274"/>
      <c r="E50" s="1274"/>
      <c r="F50" s="1274"/>
      <c r="G50" s="1274"/>
      <c r="H50" s="562"/>
    </row>
    <row r="51" spans="1:8" ht="14">
      <c r="A51" s="395"/>
      <c r="B51" s="395"/>
      <c r="C51" s="395"/>
      <c r="D51" s="395"/>
      <c r="E51" s="395"/>
      <c r="F51" s="395"/>
      <c r="G51" s="108" t="str">
        <f>+ToC!E96</f>
        <v xml:space="preserve">GENERAL Annual Return </v>
      </c>
    </row>
    <row r="52" spans="1:8" ht="14">
      <c r="A52" s="395"/>
      <c r="B52" s="395"/>
      <c r="C52" s="395"/>
      <c r="D52" s="395"/>
      <c r="E52" s="395"/>
      <c r="F52" s="397"/>
      <c r="G52" s="407" t="s">
        <v>1909</v>
      </c>
    </row>
  </sheetData>
  <sheetProtection password="C3AA" sheet="1" objects="1" scenarios="1"/>
  <customSheetViews>
    <customSheetView guid="{54084986-DBD9-467D-BB87-84DFF604BE53}" topLeftCell="A19">
      <selection activeCell="A36" sqref="A36"/>
      <pageMargins left="0.7" right="0.7" top="0.75" bottom="0.75" header="0.3" footer="0.3"/>
      <pageSetup paperSize="5" scale="65" orientation="portrait" r:id="rId1"/>
    </customSheetView>
  </customSheetViews>
  <mergeCells count="2">
    <mergeCell ref="D49:E49"/>
    <mergeCell ref="A1:G1"/>
  </mergeCells>
  <hyperlinks>
    <hyperlink ref="A1:G1" location="ToC!A1" display="50.37"/>
  </hyperlinks>
  <pageMargins left="0.7" right="0.7" top="0.75" bottom="0.75" header="0.3" footer="0.3"/>
  <pageSetup paperSize="5" scale="65" orientation="portrait"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tabColor theme="5" tint="-0.499984740745262"/>
  </sheetPr>
  <dimension ref="A1:F45"/>
  <sheetViews>
    <sheetView topLeftCell="A16" workbookViewId="0">
      <selection activeCell="A18" sqref="A18:B19"/>
    </sheetView>
  </sheetViews>
  <sheetFormatPr defaultColWidth="0" defaultRowHeight="13" zeroHeight="1"/>
  <cols>
    <col min="1" max="1" width="36.296875" style="394" customWidth="1"/>
    <col min="2" max="6" width="20.69921875" style="394" customWidth="1"/>
    <col min="7" max="16384" width="9.296875" style="394" hidden="1"/>
  </cols>
  <sheetData>
    <row r="1" spans="1:6">
      <c r="A1" s="5504" t="s">
        <v>1086</v>
      </c>
      <c r="B1" s="5504"/>
      <c r="C1" s="5504"/>
      <c r="D1" s="5504"/>
      <c r="E1" s="5504"/>
      <c r="F1" s="5504"/>
    </row>
    <row r="2" spans="1:6" ht="15.5">
      <c r="A2" s="568"/>
      <c r="B2" s="568"/>
      <c r="C2" s="568"/>
      <c r="D2" s="568"/>
      <c r="E2" s="568"/>
      <c r="F2" s="497" t="s">
        <v>874</v>
      </c>
    </row>
    <row r="3" spans="1:6" ht="14">
      <c r="A3" s="1728" t="str">
        <f>+Cover!A14</f>
        <v>Select Name of Insurer/ Financial Holding Company</v>
      </c>
      <c r="B3" s="504"/>
      <c r="C3" s="504"/>
      <c r="D3" s="504"/>
      <c r="E3" s="504"/>
      <c r="F3" s="395"/>
    </row>
    <row r="4" spans="1:6" ht="14">
      <c r="A4" s="498" t="str">
        <f>+ToC!A3</f>
        <v>Insurer/Financial Holding Company</v>
      </c>
      <c r="B4" s="504"/>
      <c r="C4" s="504"/>
      <c r="D4" s="504"/>
      <c r="E4" s="504"/>
      <c r="F4" s="395"/>
    </row>
    <row r="5" spans="1:6" ht="14">
      <c r="A5" s="498"/>
      <c r="B5" s="504"/>
      <c r="C5" s="504"/>
      <c r="D5" s="504"/>
      <c r="E5" s="504"/>
      <c r="F5" s="1780"/>
    </row>
    <row r="6" spans="1:6" ht="14">
      <c r="A6" s="498" t="str">
        <f>+ToC!A5</f>
        <v>General Insurers Annual Return</v>
      </c>
      <c r="B6" s="504"/>
      <c r="C6" s="504"/>
      <c r="D6" s="504"/>
      <c r="E6" s="504"/>
      <c r="F6" s="1780"/>
    </row>
    <row r="7" spans="1:6" ht="14">
      <c r="A7" s="498" t="str">
        <f>+ToC!A6</f>
        <v>For Year Ended:</v>
      </c>
      <c r="B7" s="504"/>
      <c r="C7" s="504"/>
      <c r="D7" s="504"/>
      <c r="E7" s="504"/>
      <c r="F7" s="1773">
        <f>+Cover!A22</f>
        <v>0</v>
      </c>
    </row>
    <row r="8" spans="1:6" ht="14">
      <c r="A8" s="498"/>
      <c r="B8" s="504"/>
      <c r="C8" s="504"/>
      <c r="D8" s="504"/>
      <c r="E8" s="504"/>
      <c r="F8" s="1780"/>
    </row>
    <row r="9" spans="1:6" ht="14">
      <c r="A9" s="1774" t="s">
        <v>2233</v>
      </c>
      <c r="B9" s="504"/>
      <c r="C9" s="504"/>
      <c r="D9" s="1715"/>
      <c r="E9" s="1707"/>
      <c r="F9" s="1707"/>
    </row>
    <row r="10" spans="1:6" ht="14">
      <c r="A10" s="498"/>
      <c r="B10" s="504"/>
      <c r="C10" s="504"/>
      <c r="D10" s="504"/>
      <c r="E10" s="504"/>
      <c r="F10" s="504"/>
    </row>
    <row r="11" spans="1:6" ht="14">
      <c r="A11" s="504" t="s">
        <v>733</v>
      </c>
      <c r="B11" s="1775"/>
      <c r="C11" s="1775"/>
      <c r="D11" s="1775"/>
      <c r="E11" s="1775"/>
      <c r="F11" s="1775"/>
    </row>
    <row r="12" spans="1:6" ht="14">
      <c r="A12" s="1775"/>
      <c r="B12" s="1775"/>
      <c r="C12" s="1775"/>
      <c r="D12" s="1775"/>
      <c r="E12" s="1775"/>
      <c r="F12" s="1775"/>
    </row>
    <row r="13" spans="1:6" ht="14">
      <c r="A13" s="1775"/>
      <c r="B13" s="5749"/>
      <c r="C13" s="5749"/>
      <c r="D13" s="5749"/>
      <c r="E13" s="1775"/>
      <c r="F13" s="1775"/>
    </row>
    <row r="14" spans="1:6" ht="14">
      <c r="A14" s="1781">
        <v>1</v>
      </c>
      <c r="B14" s="4728">
        <f>+A14+1</f>
        <v>2</v>
      </c>
      <c r="C14" s="4728">
        <f>+B14+1</f>
        <v>3</v>
      </c>
      <c r="D14" s="4728">
        <f>+C14+1</f>
        <v>4</v>
      </c>
      <c r="E14" s="1781">
        <f>+D14+1</f>
        <v>5</v>
      </c>
      <c r="F14" s="1781">
        <f>+E14+1</f>
        <v>6</v>
      </c>
    </row>
    <row r="15" spans="1:6" ht="84">
      <c r="A15" s="4285" t="s">
        <v>1087</v>
      </c>
      <c r="B15" s="4274" t="str">
        <f>"Gross Case Reserves at end of financial year "&amp;YEAR($F$7)&amp;" in respect of Trinidad and Tobago Business"</f>
        <v>Gross Case Reserves at end of financial year 1900 in respect of Trinidad and Tobago Business</v>
      </c>
      <c r="C15" s="4275" t="str">
        <f>"Gross IBNR Reserve at end of financial year "&amp;YEAR($F$7)&amp;" in respect of Trinidad and Tobago Business"</f>
        <v>Gross IBNR Reserve at end of financial year 1900 in respect of Trinidad and Tobago Business</v>
      </c>
      <c r="D15" s="4275" t="str">
        <f>"Gross Outstanding Claims at end of financial year "&amp;YEAR($F$7)&amp;" in respect of Trinidad and Tobago Business"</f>
        <v>Gross Outstanding Claims at end of financial year 1900 in respect of Trinidad and Tobago Business</v>
      </c>
      <c r="E15" s="4275" t="str">
        <f>"Gross Outstanding Claims at end of financial year "&amp;YEAR($F$7)&amp;" in respect of Non Trinidad and Tobago Business"</f>
        <v>Gross Outstanding Claims at end of financial year 1900 in respect of Non Trinidad and Tobago Business</v>
      </c>
      <c r="F15" s="4286" t="str">
        <f>"Gross Outstanding Claims as at end of financial year "&amp;YEAR($F$7)&amp;" in respect of Total Business"</f>
        <v>Gross Outstanding Claims as at end of financial year 1900 in respect of Total Business</v>
      </c>
    </row>
    <row r="16" spans="1:6" ht="14">
      <c r="A16" s="4285"/>
      <c r="B16" s="4274"/>
      <c r="C16" s="4275"/>
      <c r="D16" s="4275" t="s">
        <v>1088</v>
      </c>
      <c r="E16" s="4275"/>
      <c r="F16" s="4286" t="s">
        <v>1089</v>
      </c>
    </row>
    <row r="17" spans="1:6" ht="14">
      <c r="A17" s="4287"/>
      <c r="B17" s="4288" t="s">
        <v>349</v>
      </c>
      <c r="C17" s="4288" t="s">
        <v>349</v>
      </c>
      <c r="D17" s="4288" t="s">
        <v>349</v>
      </c>
      <c r="E17" s="4288" t="s">
        <v>349</v>
      </c>
      <c r="F17" s="4288" t="s">
        <v>349</v>
      </c>
    </row>
    <row r="18" spans="1:6" ht="14">
      <c r="A18" s="4289" t="s">
        <v>707</v>
      </c>
      <c r="B18" s="4290">
        <f>+'50.21'!F29</f>
        <v>0</v>
      </c>
      <c r="C18" s="4290">
        <f>+'50.21'!G29</f>
        <v>0</v>
      </c>
      <c r="D18" s="4290">
        <f t="shared" ref="D18:D24" si="0">+B18+C18</f>
        <v>0</v>
      </c>
      <c r="E18" s="4291">
        <f>+'50.31'!F29+'50.31'!G29</f>
        <v>0</v>
      </c>
      <c r="F18" s="4290">
        <f t="shared" ref="F18:F24" si="1">+D18+E18</f>
        <v>0</v>
      </c>
    </row>
    <row r="19" spans="1:6" ht="14">
      <c r="A19" s="4289" t="s">
        <v>669</v>
      </c>
      <c r="B19" s="4290">
        <f>+'50.22'!F29</f>
        <v>0</v>
      </c>
      <c r="C19" s="4290">
        <f>+'50.22'!G29</f>
        <v>0</v>
      </c>
      <c r="D19" s="4290">
        <f t="shared" si="0"/>
        <v>0</v>
      </c>
      <c r="E19" s="4291">
        <f>+'50.32'!F29+'50.32'!G29</f>
        <v>0</v>
      </c>
      <c r="F19" s="4290">
        <f t="shared" si="1"/>
        <v>0</v>
      </c>
    </row>
    <row r="20" spans="1:6" ht="14">
      <c r="A20" s="4289" t="s">
        <v>710</v>
      </c>
      <c r="B20" s="4290">
        <f>+'50.23'!F29</f>
        <v>0</v>
      </c>
      <c r="C20" s="4290">
        <f>+'50.23'!G29</f>
        <v>0</v>
      </c>
      <c r="D20" s="4290">
        <f t="shared" si="0"/>
        <v>0</v>
      </c>
      <c r="E20" s="4292">
        <f>+'50.33'!F29+'50.33'!G29</f>
        <v>0</v>
      </c>
      <c r="F20" s="4290">
        <f t="shared" si="1"/>
        <v>0</v>
      </c>
    </row>
    <row r="21" spans="1:6" ht="14">
      <c r="A21" s="4289" t="s">
        <v>332</v>
      </c>
      <c r="B21" s="4290">
        <f>+'50.24'!F29</f>
        <v>0</v>
      </c>
      <c r="C21" s="4290">
        <f>+'50.24'!G29</f>
        <v>0</v>
      </c>
      <c r="D21" s="4290">
        <f t="shared" si="0"/>
        <v>0</v>
      </c>
      <c r="E21" s="4291">
        <f>+'50.34'!F29+'50.34'!G29</f>
        <v>0</v>
      </c>
      <c r="F21" s="4290">
        <f t="shared" si="1"/>
        <v>0</v>
      </c>
    </row>
    <row r="22" spans="1:6" ht="14">
      <c r="A22" s="4289" t="s">
        <v>333</v>
      </c>
      <c r="B22" s="4290">
        <f>+'50.25'!F29</f>
        <v>0</v>
      </c>
      <c r="C22" s="4290">
        <f>+'50.25'!G29</f>
        <v>0</v>
      </c>
      <c r="D22" s="4290">
        <f t="shared" si="0"/>
        <v>0</v>
      </c>
      <c r="E22" s="4291">
        <f>'50.35'!F29+'50.35'!G29</f>
        <v>0</v>
      </c>
      <c r="F22" s="4290">
        <f t="shared" si="1"/>
        <v>0</v>
      </c>
    </row>
    <row r="23" spans="1:6" ht="14">
      <c r="A23" s="4289" t="s">
        <v>706</v>
      </c>
      <c r="B23" s="4290">
        <f>+'50.26'!F29</f>
        <v>0</v>
      </c>
      <c r="C23" s="4290">
        <f>+'50.26'!G29</f>
        <v>0</v>
      </c>
      <c r="D23" s="4290">
        <f t="shared" si="0"/>
        <v>0</v>
      </c>
      <c r="E23" s="4293">
        <f>+'50.36'!F29+'50.36'!G29</f>
        <v>0</v>
      </c>
      <c r="F23" s="4290">
        <f t="shared" si="1"/>
        <v>0</v>
      </c>
    </row>
    <row r="24" spans="1:6" ht="14">
      <c r="A24" s="4289" t="s">
        <v>670</v>
      </c>
      <c r="B24" s="4290">
        <f>+'50.27'!F29</f>
        <v>0</v>
      </c>
      <c r="C24" s="4290">
        <f>+'50.27'!G29</f>
        <v>0</v>
      </c>
      <c r="D24" s="4290">
        <f t="shared" si="0"/>
        <v>0</v>
      </c>
      <c r="E24" s="4291">
        <f>+'50.37'!F29+'50.37'!G29</f>
        <v>0</v>
      </c>
      <c r="F24" s="4290">
        <f t="shared" si="1"/>
        <v>0</v>
      </c>
    </row>
    <row r="25" spans="1:6" ht="14">
      <c r="A25" s="4289" t="s">
        <v>187</v>
      </c>
      <c r="B25" s="4290">
        <f>SUM(B18:B24)</f>
        <v>0</v>
      </c>
      <c r="C25" s="4290">
        <f>SUM(C18:C24)</f>
        <v>0</v>
      </c>
      <c r="D25" s="4290">
        <f>SUM(D18:D24)</f>
        <v>0</v>
      </c>
      <c r="E25" s="4291">
        <f>SUM(E18:E24)</f>
        <v>0</v>
      </c>
      <c r="F25" s="4290">
        <f>SUM(F18:F24)</f>
        <v>0</v>
      </c>
    </row>
    <row r="26" spans="1:6" ht="14">
      <c r="A26" s="1775"/>
      <c r="B26" s="1775"/>
      <c r="C26" s="1775"/>
      <c r="D26" s="1775"/>
      <c r="E26" s="1775"/>
      <c r="F26" s="1775"/>
    </row>
    <row r="27" spans="1:6" ht="14">
      <c r="A27" s="504" t="s">
        <v>736</v>
      </c>
      <c r="B27" s="1775"/>
      <c r="C27" s="1775"/>
      <c r="D27" s="1775"/>
      <c r="E27" s="1775"/>
      <c r="F27" s="1775"/>
    </row>
    <row r="28" spans="1:6" ht="14">
      <c r="A28" s="1775"/>
      <c r="B28" s="1775"/>
      <c r="C28" s="1775"/>
      <c r="D28" s="1775"/>
      <c r="E28" s="1775"/>
      <c r="F28" s="1775"/>
    </row>
    <row r="29" spans="1:6" ht="14">
      <c r="A29" s="1775"/>
      <c r="B29" s="5749"/>
      <c r="C29" s="5749"/>
      <c r="D29" s="5749"/>
      <c r="E29" s="1775"/>
      <c r="F29" s="1775"/>
    </row>
    <row r="30" spans="1:6" ht="14">
      <c r="A30" s="3915">
        <v>1</v>
      </c>
      <c r="B30" s="4728">
        <f>+A30+1</f>
        <v>2</v>
      </c>
      <c r="C30" s="4728">
        <f>+B30+1</f>
        <v>3</v>
      </c>
      <c r="D30" s="4728">
        <f>+C30+1</f>
        <v>4</v>
      </c>
      <c r="E30" s="3915">
        <f>+D30+1</f>
        <v>5</v>
      </c>
      <c r="F30" s="3915">
        <f>+E30+1</f>
        <v>6</v>
      </c>
    </row>
    <row r="31" spans="1:6" ht="110.25" customHeight="1">
      <c r="A31" s="4285" t="s">
        <v>1087</v>
      </c>
      <c r="B31" s="4274" t="str">
        <f>"Net Case Reserves at end of financial year "&amp;YEAR($F$7)&amp;" in respect of Trinidad and Tobago Business"</f>
        <v>Net Case Reserves at end of financial year 1900 in respect of Trinidad and Tobago Business</v>
      </c>
      <c r="C31" s="4275" t="str">
        <f>"Net IBNR Reserve at end of financial year "&amp;YEAR($F$7)&amp;" in respect of Trinidad and Tobago Business"</f>
        <v>Net IBNR Reserve at end of financial year 1900 in respect of Trinidad and Tobago Business</v>
      </c>
      <c r="D31" s="4275" t="str">
        <f>"Net Outstanding Claims at end of financial year "&amp;YEAR($F$7)&amp;" in respect of Trinidad and Tobago Business"</f>
        <v>Net Outstanding Claims at end of financial year 1900 in respect of Trinidad and Tobago Business</v>
      </c>
      <c r="E31" s="4275" t="str">
        <f>"Net Outstanding Claims at end of financial year "&amp;YEAR($F$7)&amp;" in respect of Non Trinidad and Tobago Business"</f>
        <v>Net Outstanding Claims at end of financial year 1900 in respect of Non Trinidad and Tobago Business</v>
      </c>
      <c r="F31" s="4286" t="str">
        <f>"Net Outstanding Claims as at end of financial year "&amp;YEAR($F$7)&amp;" in respect of Total Business"</f>
        <v>Net Outstanding Claims as at end of financial year 1900 in respect of Total Business</v>
      </c>
    </row>
    <row r="32" spans="1:6" ht="14">
      <c r="A32" s="4285"/>
      <c r="B32" s="4274"/>
      <c r="C32" s="4275"/>
      <c r="D32" s="4275" t="s">
        <v>1088</v>
      </c>
      <c r="E32" s="4275"/>
      <c r="F32" s="4286" t="s">
        <v>1089</v>
      </c>
    </row>
    <row r="33" spans="1:6" ht="14">
      <c r="A33" s="4287"/>
      <c r="B33" s="4288" t="s">
        <v>349</v>
      </c>
      <c r="C33" s="4288" t="s">
        <v>349</v>
      </c>
      <c r="D33" s="4288" t="s">
        <v>349</v>
      </c>
      <c r="E33" s="4288" t="s">
        <v>349</v>
      </c>
      <c r="F33" s="4288" t="s">
        <v>349</v>
      </c>
    </row>
    <row r="34" spans="1:6" ht="14">
      <c r="A34" s="4289" t="s">
        <v>707</v>
      </c>
      <c r="B34" s="4290">
        <f>+'50.21'!F49</f>
        <v>0</v>
      </c>
      <c r="C34" s="4290">
        <f>+'50.21'!G49</f>
        <v>0</v>
      </c>
      <c r="D34" s="4290">
        <f t="shared" ref="D34:D40" si="2">+B34+C34</f>
        <v>0</v>
      </c>
      <c r="E34" s="4294">
        <f>+'50.31'!F49+'50.31'!G49</f>
        <v>0</v>
      </c>
      <c r="F34" s="4290">
        <f t="shared" ref="F34:F40" si="3">+D34+E34</f>
        <v>0</v>
      </c>
    </row>
    <row r="35" spans="1:6" ht="14">
      <c r="A35" s="4289" t="s">
        <v>669</v>
      </c>
      <c r="B35" s="4290">
        <f>+'50.22'!F49</f>
        <v>0</v>
      </c>
      <c r="C35" s="4290">
        <f>+'50.22'!G49</f>
        <v>0</v>
      </c>
      <c r="D35" s="4290">
        <f t="shared" si="2"/>
        <v>0</v>
      </c>
      <c r="E35" s="4294">
        <f>+'50.32'!F49+'50.32'!G49</f>
        <v>0</v>
      </c>
      <c r="F35" s="4290">
        <f t="shared" si="3"/>
        <v>0</v>
      </c>
    </row>
    <row r="36" spans="1:6" ht="14">
      <c r="A36" s="4289" t="s">
        <v>710</v>
      </c>
      <c r="B36" s="4290">
        <f>+'50.23'!F69</f>
        <v>0</v>
      </c>
      <c r="C36" s="4290">
        <f>+'50.23'!G69</f>
        <v>0</v>
      </c>
      <c r="D36" s="4290">
        <f t="shared" si="2"/>
        <v>0</v>
      </c>
      <c r="E36" s="4295">
        <f>+'50.33'!F69+'50.33'!G69</f>
        <v>0</v>
      </c>
      <c r="F36" s="4290">
        <f t="shared" si="3"/>
        <v>0</v>
      </c>
    </row>
    <row r="37" spans="1:6" ht="14">
      <c r="A37" s="4289" t="s">
        <v>332</v>
      </c>
      <c r="B37" s="4290">
        <f>+'50.24'!F49</f>
        <v>0</v>
      </c>
      <c r="C37" s="4290">
        <f>+'50.24'!G49</f>
        <v>0</v>
      </c>
      <c r="D37" s="4290">
        <f t="shared" si="2"/>
        <v>0</v>
      </c>
      <c r="E37" s="4294">
        <f>+'50.34'!F49+'50.34'!G49</f>
        <v>0</v>
      </c>
      <c r="F37" s="4290">
        <f t="shared" si="3"/>
        <v>0</v>
      </c>
    </row>
    <row r="38" spans="1:6" ht="14">
      <c r="A38" s="4289" t="s">
        <v>333</v>
      </c>
      <c r="B38" s="4290">
        <f>+'50.25'!F49</f>
        <v>0</v>
      </c>
      <c r="C38" s="4290">
        <f>+'50.25'!G49</f>
        <v>0</v>
      </c>
      <c r="D38" s="4290">
        <f t="shared" si="2"/>
        <v>0</v>
      </c>
      <c r="E38" s="4294">
        <f>+'50.35'!F49+'50.35'!G49</f>
        <v>0</v>
      </c>
      <c r="F38" s="4290">
        <f t="shared" si="3"/>
        <v>0</v>
      </c>
    </row>
    <row r="39" spans="1:6" ht="14">
      <c r="A39" s="4289" t="s">
        <v>706</v>
      </c>
      <c r="B39" s="4290">
        <f>+'50.26'!F49</f>
        <v>0</v>
      </c>
      <c r="C39" s="4290">
        <f>+'50.26'!G49</f>
        <v>0</v>
      </c>
      <c r="D39" s="4290">
        <f t="shared" si="2"/>
        <v>0</v>
      </c>
      <c r="E39" s="4295">
        <f>+'50.36'!F49+'50.36'!G49</f>
        <v>0</v>
      </c>
      <c r="F39" s="4290">
        <f t="shared" si="3"/>
        <v>0</v>
      </c>
    </row>
    <row r="40" spans="1:6" ht="14">
      <c r="A40" s="4289" t="s">
        <v>670</v>
      </c>
      <c r="B40" s="4290">
        <f>+'50.27'!F49</f>
        <v>0</v>
      </c>
      <c r="C40" s="4290">
        <f>+'50.27'!G49</f>
        <v>0</v>
      </c>
      <c r="D40" s="4290">
        <f t="shared" si="2"/>
        <v>0</v>
      </c>
      <c r="E40" s="4294">
        <f>+'50.37'!F49+'50.37'!G49</f>
        <v>0</v>
      </c>
      <c r="F40" s="4290">
        <f t="shared" si="3"/>
        <v>0</v>
      </c>
    </row>
    <row r="41" spans="1:6" ht="14">
      <c r="A41" s="4289" t="s">
        <v>187</v>
      </c>
      <c r="B41" s="4290">
        <f>SUM(B34:B40)</f>
        <v>0</v>
      </c>
      <c r="C41" s="4290">
        <f>SUM(C34:C40)</f>
        <v>0</v>
      </c>
      <c r="D41" s="4290">
        <f>SUM(D34:D40)</f>
        <v>0</v>
      </c>
      <c r="E41" s="4290">
        <f>SUM(E34:E40)</f>
        <v>0</v>
      </c>
      <c r="F41" s="4290">
        <f>SUM(F34:F40)</f>
        <v>0</v>
      </c>
    </row>
    <row r="42" spans="1:6" ht="14">
      <c r="A42" s="1775"/>
      <c r="B42" s="1775"/>
      <c r="C42" s="1775"/>
      <c r="D42" s="1775"/>
      <c r="E42" s="1775"/>
      <c r="F42" s="1775"/>
    </row>
    <row r="43" spans="1:6" s="79" customFormat="1" ht="14">
      <c r="A43" s="396"/>
      <c r="B43" s="396"/>
      <c r="C43" s="396"/>
      <c r="D43" s="396"/>
      <c r="F43" s="108" t="str">
        <f>+ToC!E96</f>
        <v xml:space="preserve">GENERAL Annual Return </v>
      </c>
    </row>
    <row r="44" spans="1:6" ht="14">
      <c r="A44" s="396"/>
      <c r="B44" s="396"/>
      <c r="C44" s="396"/>
      <c r="D44" s="396"/>
      <c r="E44" s="396"/>
      <c r="F44" s="407" t="s">
        <v>1910</v>
      </c>
    </row>
    <row r="45" spans="1:6">
      <c r="A45" s="514"/>
      <c r="B45" s="514"/>
      <c r="C45" s="514"/>
      <c r="D45" s="514"/>
      <c r="E45" s="514"/>
      <c r="F45" s="514"/>
    </row>
  </sheetData>
  <sheetProtection password="C3AA" sheet="1" objects="1" scenarios="1"/>
  <customSheetViews>
    <customSheetView guid="{54084986-DBD9-467D-BB87-84DFF604BE53}">
      <selection activeCell="E40" sqref="E40"/>
      <pageMargins left="0.7" right="0.7" top="0.75" bottom="0.75" header="0.3" footer="0.3"/>
      <pageSetup paperSize="5" scale="75" orientation="portrait" r:id="rId1"/>
    </customSheetView>
  </customSheetViews>
  <mergeCells count="3">
    <mergeCell ref="A1:F1"/>
    <mergeCell ref="B13:D13"/>
    <mergeCell ref="B29:D29"/>
  </mergeCells>
  <hyperlinks>
    <hyperlink ref="A1:F1" location="ToC!A1" display="50.38"/>
  </hyperlinks>
  <printOptions horizontalCentered="1"/>
  <pageMargins left="0.7" right="0.7" top="0.75" bottom="0.75" header="0.3" footer="0.3"/>
  <pageSetup paperSize="5" scale="70" orientation="portrait"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rgb="FF00B050"/>
  </sheetPr>
  <dimension ref="A1:D75"/>
  <sheetViews>
    <sheetView zoomScale="90" zoomScaleNormal="90" workbookViewId="0">
      <selection activeCell="A18" sqref="A18:B19"/>
    </sheetView>
  </sheetViews>
  <sheetFormatPr defaultColWidth="0" defaultRowHeight="13" zeroHeight="1"/>
  <cols>
    <col min="1" max="1" width="85" style="394" customWidth="1"/>
    <col min="2" max="2" width="9.296875" style="394" customWidth="1"/>
    <col min="3" max="4" width="15.796875" style="394" customWidth="1"/>
    <col min="5" max="16384" width="9.296875" style="394" hidden="1"/>
  </cols>
  <sheetData>
    <row r="1" spans="1:4">
      <c r="A1" s="5754" t="s">
        <v>54</v>
      </c>
      <c r="B1" s="5755"/>
      <c r="C1" s="5756"/>
      <c r="D1" s="5756"/>
    </row>
    <row r="2" spans="1:4" ht="15.5">
      <c r="A2" s="525"/>
      <c r="B2" s="525"/>
      <c r="C2" s="393"/>
      <c r="D2" s="393"/>
    </row>
    <row r="3" spans="1:4" ht="14">
      <c r="A3" s="1728" t="str">
        <f>+Cover!A14</f>
        <v>Select Name of Insurer/ Financial Holding Company</v>
      </c>
      <c r="B3" s="1728"/>
      <c r="C3" s="1783" t="s">
        <v>875</v>
      </c>
      <c r="D3" s="397"/>
    </row>
    <row r="4" spans="1:4" ht="14">
      <c r="A4" s="1784" t="str">
        <f>+ToC!A3</f>
        <v>Insurer/Financial Holding Company</v>
      </c>
      <c r="B4" s="1785"/>
      <c r="C4" s="397"/>
      <c r="D4" s="397"/>
    </row>
    <row r="5" spans="1:4" ht="14">
      <c r="A5" s="1784"/>
      <c r="B5" s="1785"/>
      <c r="C5" s="397"/>
      <c r="D5" s="397"/>
    </row>
    <row r="6" spans="1:4" ht="14">
      <c r="A6" s="526" t="str">
        <f>+ToC!A5</f>
        <v>General Insurers Annual Return</v>
      </c>
      <c r="B6" s="526"/>
      <c r="C6" s="397"/>
      <c r="D6" s="397"/>
    </row>
    <row r="7" spans="1:4" ht="14">
      <c r="A7" s="526" t="str">
        <f>+ToC!A6</f>
        <v>For Year Ended:</v>
      </c>
      <c r="B7" s="526"/>
      <c r="C7" s="1773">
        <f>+Cover!A22</f>
        <v>0</v>
      </c>
      <c r="D7" s="397"/>
    </row>
    <row r="8" spans="1:4" ht="14">
      <c r="A8" s="526"/>
      <c r="B8" s="526"/>
      <c r="C8" s="1782"/>
      <c r="D8" s="397"/>
    </row>
    <row r="9" spans="1:4" ht="14">
      <c r="A9" s="5503" t="s">
        <v>542</v>
      </c>
      <c r="B9" s="5503"/>
      <c r="C9" s="5753"/>
      <c r="D9" s="5753"/>
    </row>
    <row r="10" spans="1:4" ht="14.5" thickBot="1">
      <c r="A10" s="5751" t="s">
        <v>867</v>
      </c>
      <c r="B10" s="5751"/>
      <c r="C10" s="5752"/>
      <c r="D10" s="5752"/>
    </row>
    <row r="11" spans="1:4" ht="13.5" thickTop="1">
      <c r="A11" s="216" t="s">
        <v>923</v>
      </c>
      <c r="B11" s="217" t="s">
        <v>10</v>
      </c>
      <c r="C11" s="217">
        <f>YEAR($C$7)</f>
        <v>1900</v>
      </c>
      <c r="D11" s="185">
        <f>C11-1</f>
        <v>1899</v>
      </c>
    </row>
    <row r="12" spans="1:4">
      <c r="A12" s="218"/>
      <c r="B12" s="219"/>
      <c r="C12" s="332" t="s">
        <v>349</v>
      </c>
      <c r="D12" s="333" t="s">
        <v>349</v>
      </c>
    </row>
    <row r="13" spans="1:4" ht="15.5">
      <c r="A13" s="220" t="s">
        <v>993</v>
      </c>
      <c r="B13" s="4296"/>
      <c r="C13" s="968"/>
      <c r="D13" s="955"/>
    </row>
    <row r="14" spans="1:4" ht="35.25" customHeight="1">
      <c r="A14" s="3308" t="s">
        <v>1982</v>
      </c>
      <c r="B14" s="4297"/>
      <c r="C14" s="968"/>
      <c r="D14" s="955"/>
    </row>
    <row r="15" spans="1:4" ht="15.5">
      <c r="A15" s="221" t="s">
        <v>994</v>
      </c>
      <c r="B15" s="4297"/>
      <c r="C15" s="968"/>
      <c r="D15" s="955"/>
    </row>
    <row r="16" spans="1:4" ht="15.5">
      <c r="A16" s="966" t="s">
        <v>1981</v>
      </c>
      <c r="B16" s="4297"/>
      <c r="C16" s="968"/>
      <c r="D16" s="955"/>
    </row>
    <row r="17" spans="1:4" ht="15.5">
      <c r="A17" s="967" t="s">
        <v>1699</v>
      </c>
      <c r="B17" s="4299"/>
      <c r="C17" s="972">
        <f>SUM(C18:C20)</f>
        <v>0</v>
      </c>
      <c r="D17" s="972">
        <f>SUM(D18:D20)</f>
        <v>0</v>
      </c>
    </row>
    <row r="18" spans="1:4" ht="15.5">
      <c r="A18" s="530"/>
      <c r="B18" s="531"/>
      <c r="C18" s="968"/>
      <c r="D18" s="955"/>
    </row>
    <row r="19" spans="1:4" ht="15.5">
      <c r="A19" s="530"/>
      <c r="B19" s="532"/>
      <c r="C19" s="969"/>
      <c r="D19" s="956"/>
    </row>
    <row r="20" spans="1:4" ht="15.5">
      <c r="A20" s="533"/>
      <c r="B20" s="4297"/>
      <c r="C20" s="968"/>
      <c r="D20" s="957"/>
    </row>
    <row r="21" spans="1:4">
      <c r="A21" s="965" t="s">
        <v>1700</v>
      </c>
      <c r="B21" s="4298"/>
      <c r="C21" s="970">
        <f>SUM(C22:C27)</f>
        <v>0</v>
      </c>
      <c r="D21" s="971">
        <f>SUM(D22:D27)</f>
        <v>0</v>
      </c>
    </row>
    <row r="22" spans="1:4" ht="15.5">
      <c r="A22" s="3309" t="s">
        <v>1701</v>
      </c>
      <c r="B22" s="4297"/>
      <c r="C22" s="969"/>
      <c r="D22" s="958"/>
    </row>
    <row r="23" spans="1:4" ht="15.5">
      <c r="A23" s="227"/>
      <c r="B23" s="4297"/>
      <c r="C23" s="969"/>
      <c r="D23" s="958"/>
    </row>
    <row r="24" spans="1:4" ht="15.5">
      <c r="A24" s="228"/>
      <c r="B24" s="4297"/>
      <c r="C24" s="969"/>
      <c r="D24" s="958"/>
    </row>
    <row r="25" spans="1:4" ht="15.5">
      <c r="A25" s="229"/>
      <c r="B25" s="4299"/>
      <c r="C25" s="969"/>
      <c r="D25" s="958"/>
    </row>
    <row r="26" spans="1:4" ht="15.5">
      <c r="A26" s="536"/>
      <c r="B26" s="535"/>
      <c r="C26" s="968"/>
      <c r="D26" s="959"/>
    </row>
    <row r="27" spans="1:4" ht="15.5">
      <c r="A27" s="537"/>
      <c r="B27" s="534"/>
      <c r="C27" s="968"/>
      <c r="D27" s="957"/>
    </row>
    <row r="28" spans="1:4" ht="16" thickBot="1">
      <c r="A28" s="223" t="s">
        <v>250</v>
      </c>
      <c r="B28" s="186"/>
      <c r="C28" s="337">
        <f>SUM(C13:C17)+C21</f>
        <v>0</v>
      </c>
      <c r="D28" s="337">
        <f>SUM(D13:D17)+D21</f>
        <v>0</v>
      </c>
    </row>
    <row r="29" spans="1:4" ht="16" thickTop="1">
      <c r="A29" s="224"/>
      <c r="B29" s="225"/>
      <c r="C29" s="226"/>
      <c r="D29" s="226"/>
    </row>
    <row r="30" spans="1:4" ht="15.5">
      <c r="A30" s="224"/>
      <c r="B30" s="225"/>
      <c r="C30" s="226"/>
      <c r="D30" s="226"/>
    </row>
    <row r="31" spans="1:4" ht="16" thickBot="1">
      <c r="A31" s="5750" t="s">
        <v>867</v>
      </c>
      <c r="B31" s="5750"/>
      <c r="C31" s="5529"/>
      <c r="D31" s="5529"/>
    </row>
    <row r="32" spans="1:4" ht="13.5" thickTop="1">
      <c r="A32" s="216" t="s">
        <v>924</v>
      </c>
      <c r="B32" s="217" t="s">
        <v>10</v>
      </c>
      <c r="C32" s="334">
        <f>YEAR($C$7)</f>
        <v>1900</v>
      </c>
      <c r="D32" s="231">
        <f>C32-1</f>
        <v>1899</v>
      </c>
    </row>
    <row r="33" spans="1:4">
      <c r="A33" s="218"/>
      <c r="B33" s="219"/>
      <c r="C33" s="335" t="s">
        <v>349</v>
      </c>
      <c r="D33" s="336" t="s">
        <v>349</v>
      </c>
    </row>
    <row r="34" spans="1:4" ht="15.5">
      <c r="A34" s="220" t="s">
        <v>993</v>
      </c>
      <c r="B34" s="4296"/>
      <c r="C34" s="968"/>
      <c r="D34" s="955"/>
    </row>
    <row r="35" spans="1:4" ht="29.25" customHeight="1">
      <c r="A35" s="3308" t="s">
        <v>1982</v>
      </c>
      <c r="B35" s="4297"/>
      <c r="C35" s="968"/>
      <c r="D35" s="955"/>
    </row>
    <row r="36" spans="1:4" ht="15.5">
      <c r="A36" s="221" t="s">
        <v>994</v>
      </c>
      <c r="B36" s="4297"/>
      <c r="C36" s="968"/>
      <c r="D36" s="955"/>
    </row>
    <row r="37" spans="1:4" ht="15.5">
      <c r="A37" s="966" t="s">
        <v>1981</v>
      </c>
      <c r="B37" s="4297"/>
      <c r="C37" s="2917"/>
      <c r="D37" s="960"/>
    </row>
    <row r="38" spans="1:4" ht="15.5">
      <c r="A38" s="530"/>
      <c r="B38" s="534"/>
      <c r="C38" s="2917"/>
      <c r="D38" s="960"/>
    </row>
    <row r="39" spans="1:4" ht="15.5">
      <c r="A39" s="530"/>
      <c r="B39" s="531"/>
      <c r="C39" s="2917"/>
      <c r="D39" s="960"/>
    </row>
    <row r="40" spans="1:4" ht="15.5">
      <c r="A40" s="530"/>
      <c r="B40" s="532"/>
      <c r="C40" s="2918"/>
      <c r="D40" s="961"/>
    </row>
    <row r="41" spans="1:4" ht="15.5">
      <c r="A41" s="533"/>
      <c r="B41" s="4297"/>
      <c r="C41" s="2917"/>
      <c r="D41" s="962"/>
    </row>
    <row r="42" spans="1:4">
      <c r="A42" s="222" t="s">
        <v>995</v>
      </c>
      <c r="B42" s="4298"/>
      <c r="C42" s="527">
        <f>SUM(C43:C48)</f>
        <v>0</v>
      </c>
      <c r="D42" s="528">
        <f>SUM(D43:D48)</f>
        <v>0</v>
      </c>
    </row>
    <row r="43" spans="1:4" ht="15.5">
      <c r="A43" s="227"/>
      <c r="B43" s="4297"/>
      <c r="C43" s="2918"/>
      <c r="D43" s="963"/>
    </row>
    <row r="44" spans="1:4" ht="15.5">
      <c r="A44" s="227"/>
      <c r="B44" s="4297"/>
      <c r="C44" s="2918"/>
      <c r="D44" s="963"/>
    </row>
    <row r="45" spans="1:4" ht="15.5">
      <c r="A45" s="228"/>
      <c r="B45" s="4297"/>
      <c r="C45" s="2918"/>
      <c r="D45" s="963"/>
    </row>
    <row r="46" spans="1:4" ht="15.5">
      <c r="A46" s="229"/>
      <c r="B46" s="4299"/>
      <c r="C46" s="2918"/>
      <c r="D46" s="963"/>
    </row>
    <row r="47" spans="1:4" ht="15.5">
      <c r="A47" s="536"/>
      <c r="B47" s="535"/>
      <c r="C47" s="2917"/>
      <c r="D47" s="964"/>
    </row>
    <row r="48" spans="1:4" ht="15.5">
      <c r="A48" s="537"/>
      <c r="B48" s="534"/>
      <c r="C48" s="2917"/>
      <c r="D48" s="962"/>
    </row>
    <row r="49" spans="1:4" ht="16" thickBot="1">
      <c r="A49" s="223" t="s">
        <v>250</v>
      </c>
      <c r="B49" s="186"/>
      <c r="C49" s="338">
        <f>SUM(C34:C42)</f>
        <v>0</v>
      </c>
      <c r="D49" s="339">
        <f>SUM(D34:D42)</f>
        <v>0</v>
      </c>
    </row>
    <row r="50" spans="1:4" ht="29.25" customHeight="1" thickTop="1">
      <c r="A50" s="5757" t="s">
        <v>992</v>
      </c>
      <c r="B50" s="5758"/>
      <c r="C50" s="5758"/>
      <c r="D50" s="5758"/>
    </row>
    <row r="51" spans="1:4" ht="14">
      <c r="A51" s="393"/>
      <c r="B51" s="393"/>
      <c r="C51" s="393"/>
      <c r="D51" s="108" t="str">
        <f>+ToC!E96</f>
        <v xml:space="preserve">GENERAL Annual Return </v>
      </c>
    </row>
    <row r="52" spans="1:4" ht="14">
      <c r="A52" s="393"/>
      <c r="B52" s="393"/>
      <c r="C52" s="393"/>
      <c r="D52" s="407" t="s">
        <v>1911</v>
      </c>
    </row>
    <row r="53" spans="1:4" hidden="1"/>
    <row r="54" spans="1:4" hidden="1"/>
    <row r="55" spans="1:4" hidden="1"/>
    <row r="56" spans="1:4" hidden="1"/>
    <row r="57" spans="1:4" hidden="1"/>
    <row r="58" spans="1:4" hidden="1"/>
    <row r="59" spans="1:4" hidden="1"/>
    <row r="60" spans="1:4" hidden="1"/>
    <row r="61" spans="1:4" hidden="1"/>
    <row r="62" spans="1:4" hidden="1"/>
    <row r="63" spans="1:4" hidden="1"/>
    <row r="64" spans="1:4" hidden="1"/>
    <row r="65" hidden="1"/>
    <row r="66" hidden="1"/>
    <row r="67" hidden="1"/>
    <row r="68" hidden="1"/>
    <row r="69" hidden="1"/>
    <row r="70" hidden="1"/>
    <row r="71" hidden="1"/>
    <row r="72" hidden="1"/>
    <row r="73" hidden="1"/>
    <row r="74" hidden="1"/>
    <row r="75" hidden="1"/>
  </sheetData>
  <sheetProtection password="C3AA" sheet="1" objects="1" scenarios="1"/>
  <customSheetViews>
    <customSheetView guid="{54084986-DBD9-467D-BB87-84DFF604BE53}">
      <selection activeCell="C34" sqref="C34:D49"/>
      <pageMargins left="0.45" right="0" top="0.25" bottom="0.25" header="0.3" footer="0.3"/>
      <pageSetup paperSize="5" scale="85" orientation="portrait" r:id="rId1"/>
    </customSheetView>
  </customSheetViews>
  <mergeCells count="5">
    <mergeCell ref="A31:D31"/>
    <mergeCell ref="A10:D10"/>
    <mergeCell ref="A9:D9"/>
    <mergeCell ref="A1:D1"/>
    <mergeCell ref="A50:D50"/>
  </mergeCells>
  <dataValidations count="1">
    <dataValidation type="decimal" operator="lessThanOrEqual" allowBlank="1" showInputMessage="1" showErrorMessage="1" errorTitle="Numbers Only" error="You can only enter numbers in these cells.To re input a number, press Cancel  or Retry and  delete, and then re enter a valid number_x000a_" sqref="C49:D49 D17 C13:C27 D21 D42 C28:D30 C34:C48">
      <formula1>50000000000</formula1>
    </dataValidation>
  </dataValidations>
  <hyperlinks>
    <hyperlink ref="A1:D1" location="ToC!A1" display="60.10"/>
  </hyperlinks>
  <pageMargins left="0.45" right="0" top="0.25" bottom="0.25" header="0.3" footer="0.3"/>
  <pageSetup paperSize="5" scale="85" orientation="portrait"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rgb="FF00B050"/>
    <pageSetUpPr fitToPage="1"/>
  </sheetPr>
  <dimension ref="A1:M106"/>
  <sheetViews>
    <sheetView zoomScaleNormal="100" workbookViewId="0">
      <selection activeCell="A18" sqref="A18:B19"/>
    </sheetView>
  </sheetViews>
  <sheetFormatPr defaultColWidth="0" defaultRowHeight="14" zeroHeight="1"/>
  <cols>
    <col min="1" max="1" width="64.296875" style="517" customWidth="1"/>
    <col min="2" max="2" width="6.796875" style="517" customWidth="1"/>
    <col min="3" max="5" width="17.796875" style="517" customWidth="1"/>
    <col min="6" max="7" width="17.796875" style="399" customWidth="1"/>
    <col min="8" max="8" width="9.296875" style="399" customWidth="1"/>
    <col min="9" max="9" width="20" style="517" hidden="1" customWidth="1"/>
    <col min="10" max="10" width="16.296875" style="517" hidden="1" customWidth="1"/>
    <col min="11" max="13" width="0" style="517" hidden="1" customWidth="1"/>
    <col min="14" max="16384" width="9.296875" style="517" hidden="1"/>
  </cols>
  <sheetData>
    <row r="1" spans="1:10">
      <c r="A1" s="5504" t="s">
        <v>55</v>
      </c>
      <c r="B1" s="5504"/>
      <c r="C1" s="5504"/>
      <c r="D1" s="5504"/>
      <c r="E1" s="5504"/>
      <c r="F1" s="5504"/>
      <c r="G1" s="5504"/>
    </row>
    <row r="2" spans="1:10" ht="15.5">
      <c r="A2" s="509"/>
      <c r="B2" s="509"/>
      <c r="C2" s="509"/>
      <c r="D2" s="509"/>
      <c r="E2" s="509"/>
      <c r="F2" s="497" t="s">
        <v>875</v>
      </c>
      <c r="G2" s="509"/>
    </row>
    <row r="3" spans="1:10">
      <c r="A3" s="1728" t="str">
        <f>+Cover!A14</f>
        <v>Select Name of Insurer/ Financial Holding Company</v>
      </c>
      <c r="B3" s="397"/>
      <c r="C3" s="397"/>
      <c r="D3" s="397"/>
      <c r="E3" s="397"/>
      <c r="F3" s="397"/>
      <c r="G3" s="395"/>
    </row>
    <row r="4" spans="1:10">
      <c r="A4" s="498" t="str">
        <f>+ToC!A3</f>
        <v>Insurer/Financial Holding Company</v>
      </c>
      <c r="B4" s="397"/>
      <c r="C4" s="397"/>
      <c r="D4" s="397"/>
      <c r="E4" s="397"/>
      <c r="F4" s="397"/>
      <c r="G4" s="395"/>
    </row>
    <row r="5" spans="1:10">
      <c r="A5" s="498"/>
      <c r="B5" s="397"/>
      <c r="C5" s="397"/>
      <c r="D5" s="397"/>
      <c r="E5" s="397"/>
      <c r="F5" s="397"/>
      <c r="G5" s="395"/>
    </row>
    <row r="6" spans="1:10">
      <c r="A6" s="504" t="str">
        <f>+ToC!A5</f>
        <v>General Insurers Annual Return</v>
      </c>
      <c r="B6" s="405"/>
      <c r="C6" s="395"/>
      <c r="D6" s="397"/>
      <c r="E6" s="397"/>
      <c r="F6" s="397"/>
      <c r="G6" s="395"/>
    </row>
    <row r="7" spans="1:10" ht="18.75" customHeight="1">
      <c r="A7" s="498" t="str">
        <f>+ToC!A6</f>
        <v>For Year Ended:</v>
      </c>
      <c r="B7" s="397"/>
      <c r="C7" s="397"/>
      <c r="D7" s="397"/>
      <c r="E7" s="397"/>
      <c r="F7" s="1773">
        <f>+Cover!A22</f>
        <v>0</v>
      </c>
      <c r="G7" s="395"/>
    </row>
    <row r="8" spans="1:10" ht="18.75" customHeight="1">
      <c r="A8" s="498"/>
      <c r="B8" s="397"/>
      <c r="C8" s="397"/>
      <c r="D8" s="397"/>
      <c r="E8" s="397"/>
      <c r="F8" s="395"/>
      <c r="G8" s="395"/>
    </row>
    <row r="9" spans="1:10" ht="18.75" customHeight="1">
      <c r="A9" s="5503" t="s">
        <v>542</v>
      </c>
      <c r="B9" s="5503"/>
      <c r="C9" s="5503"/>
      <c r="D9" s="5503"/>
      <c r="E9" s="5503"/>
      <c r="F9" s="5503"/>
      <c r="G9" s="5503"/>
    </row>
    <row r="10" spans="1:10" ht="18.75" customHeight="1">
      <c r="A10" s="1712"/>
      <c r="B10" s="1712"/>
      <c r="C10" s="1712"/>
      <c r="D10" s="1712"/>
      <c r="E10" s="1712"/>
      <c r="F10" s="1712"/>
      <c r="G10" s="1712"/>
    </row>
    <row r="11" spans="1:10" ht="20.5" customHeight="1" thickBot="1">
      <c r="A11" s="5257" t="s">
        <v>822</v>
      </c>
      <c r="B11" s="5257"/>
      <c r="C11" s="5257"/>
      <c r="D11" s="5257"/>
      <c r="E11" s="5257"/>
      <c r="F11" s="5257"/>
      <c r="G11" s="5257"/>
    </row>
    <row r="12" spans="1:10" ht="38.25" customHeight="1" thickTop="1">
      <c r="A12" s="2747" t="s">
        <v>784</v>
      </c>
      <c r="B12" s="2748" t="s">
        <v>10</v>
      </c>
      <c r="C12" s="540" t="s">
        <v>785</v>
      </c>
      <c r="D12" s="540" t="s">
        <v>786</v>
      </c>
      <c r="E12" s="540" t="s">
        <v>1954</v>
      </c>
      <c r="F12" s="381">
        <f>YEAR($F$7)</f>
        <v>1900</v>
      </c>
      <c r="G12" s="382">
        <f>F12-1</f>
        <v>1899</v>
      </c>
      <c r="H12" s="397"/>
    </row>
    <row r="13" spans="1:10" ht="17.25" customHeight="1">
      <c r="A13" s="2749" t="s">
        <v>511</v>
      </c>
      <c r="B13" s="2750"/>
      <c r="C13" s="2751" t="s">
        <v>141</v>
      </c>
      <c r="D13" s="2752" t="s">
        <v>142</v>
      </c>
      <c r="E13" s="2752" t="s">
        <v>143</v>
      </c>
      <c r="F13" s="2752" t="s">
        <v>144</v>
      </c>
      <c r="G13" s="2753" t="s">
        <v>145</v>
      </c>
      <c r="H13" s="397"/>
    </row>
    <row r="14" spans="1:10">
      <c r="A14" s="2754" t="s">
        <v>787</v>
      </c>
      <c r="B14" s="2755"/>
      <c r="C14" s="320"/>
      <c r="D14" s="320"/>
      <c r="E14" s="320"/>
      <c r="F14" s="2941">
        <f>SUM(C14:E14)</f>
        <v>0</v>
      </c>
      <c r="G14" s="32"/>
      <c r="H14" s="397"/>
    </row>
    <row r="15" spans="1:10">
      <c r="A15" s="2756" t="s">
        <v>788</v>
      </c>
      <c r="B15" s="2744"/>
      <c r="C15" s="1989"/>
      <c r="D15" s="2942"/>
      <c r="E15" s="2943"/>
      <c r="F15" s="2927">
        <f>SUM(C15:E15)</f>
        <v>0</v>
      </c>
      <c r="G15" s="2944"/>
      <c r="H15" s="397"/>
    </row>
    <row r="16" spans="1:10">
      <c r="A16" s="2639" t="s">
        <v>789</v>
      </c>
      <c r="B16" s="2757"/>
      <c r="C16" s="2945">
        <f>SUM(C14:C15)</f>
        <v>0</v>
      </c>
      <c r="D16" s="2945">
        <f>SUM(D14:D15)</f>
        <v>0</v>
      </c>
      <c r="E16" s="2945">
        <f>SUM(E14:E15)</f>
        <v>0</v>
      </c>
      <c r="F16" s="2946">
        <f>SUM(F14:F15)</f>
        <v>0</v>
      </c>
      <c r="G16" s="2947">
        <f>SUM(G14:G15)</f>
        <v>0</v>
      </c>
      <c r="H16" s="397"/>
      <c r="J16" s="541"/>
    </row>
    <row r="17" spans="1:8">
      <c r="A17" s="2635" t="s">
        <v>790</v>
      </c>
      <c r="B17" s="2706"/>
      <c r="C17" s="2948"/>
      <c r="D17" s="2710"/>
      <c r="E17" s="2949"/>
      <c r="F17" s="2950"/>
      <c r="G17" s="2951"/>
      <c r="H17" s="397"/>
    </row>
    <row r="18" spans="1:8">
      <c r="A18" s="2636" t="s">
        <v>791</v>
      </c>
      <c r="B18" s="2758"/>
      <c r="C18" s="1989"/>
      <c r="D18" s="1989"/>
      <c r="E18" s="1989"/>
      <c r="F18" s="2941">
        <f>SUM(C18:E18)</f>
        <v>0</v>
      </c>
      <c r="G18" s="32"/>
      <c r="H18" s="397"/>
    </row>
    <row r="19" spans="1:8" ht="28">
      <c r="A19" s="2759" t="s">
        <v>792</v>
      </c>
      <c r="B19" s="2758"/>
      <c r="C19" s="1989"/>
      <c r="D19" s="2953"/>
      <c r="E19" s="2937"/>
      <c r="F19" s="2927">
        <f>SUM(C19:E19)</f>
        <v>0</v>
      </c>
      <c r="G19" s="2954"/>
      <c r="H19" s="397"/>
    </row>
    <row r="20" spans="1:8">
      <c r="A20" s="2636" t="s">
        <v>793</v>
      </c>
      <c r="B20" s="2758"/>
      <c r="C20" s="1989"/>
      <c r="D20" s="2952"/>
      <c r="E20" s="2931"/>
      <c r="F20" s="2927">
        <f>SUM(C20:E20)</f>
        <v>0</v>
      </c>
      <c r="G20" s="2944"/>
      <c r="H20" s="397"/>
    </row>
    <row r="21" spans="1:8">
      <c r="A21" s="2637" t="s">
        <v>794</v>
      </c>
      <c r="B21" s="2760"/>
      <c r="C21" s="2945">
        <f>SUM(C18:C20)</f>
        <v>0</v>
      </c>
      <c r="D21" s="2945">
        <f>SUM(D18:D20)</f>
        <v>0</v>
      </c>
      <c r="E21" s="2945">
        <f>SUM(E18:E20)</f>
        <v>0</v>
      </c>
      <c r="F21" s="2946">
        <f>SUM(F18:F20)</f>
        <v>0</v>
      </c>
      <c r="G21" s="2947">
        <f>SUM(G18:G20)</f>
        <v>0</v>
      </c>
      <c r="H21" s="397"/>
    </row>
    <row r="22" spans="1:8">
      <c r="A22" s="2636"/>
      <c r="B22" s="2760"/>
      <c r="C22" s="2949"/>
      <c r="D22" s="2949"/>
      <c r="E22" s="2949"/>
      <c r="F22" s="2950"/>
      <c r="G22" s="2955"/>
      <c r="H22" s="397"/>
    </row>
    <row r="23" spans="1:8">
      <c r="A23" s="2637" t="s">
        <v>795</v>
      </c>
      <c r="B23" s="2760"/>
      <c r="C23" s="2948"/>
      <c r="D23" s="2710"/>
      <c r="E23" s="2948"/>
      <c r="F23" s="2956"/>
      <c r="G23" s="2951"/>
      <c r="H23" s="397"/>
    </row>
    <row r="24" spans="1:8" ht="28">
      <c r="A24" s="2759" t="s">
        <v>796</v>
      </c>
      <c r="B24" s="2760"/>
      <c r="C24" s="1989"/>
      <c r="D24" s="1989"/>
      <c r="E24" s="1989"/>
      <c r="F24" s="2941">
        <f>SUM(C24:E24)</f>
        <v>0</v>
      </c>
      <c r="G24" s="32"/>
      <c r="H24" s="397"/>
    </row>
    <row r="25" spans="1:8">
      <c r="A25" s="2636" t="s">
        <v>797</v>
      </c>
      <c r="B25" s="2760"/>
      <c r="C25" s="1989"/>
      <c r="D25" s="1989"/>
      <c r="E25" s="1989"/>
      <c r="F25" s="2941">
        <f>SUM(C25:E25)</f>
        <v>0</v>
      </c>
      <c r="G25" s="32"/>
      <c r="H25" s="397"/>
    </row>
    <row r="26" spans="1:8">
      <c r="A26" s="2637" t="s">
        <v>798</v>
      </c>
      <c r="B26" s="2760"/>
      <c r="C26" s="2945">
        <f>SUM(C24:C25)</f>
        <v>0</v>
      </c>
      <c r="D26" s="2945">
        <f>SUM(D24:D25)</f>
        <v>0</v>
      </c>
      <c r="E26" s="2945">
        <f>SUM(E24:E25)</f>
        <v>0</v>
      </c>
      <c r="F26" s="2946">
        <f>SUM(F24:F25)</f>
        <v>0</v>
      </c>
      <c r="G26" s="2947">
        <f>SUM(G24:G25)</f>
        <v>0</v>
      </c>
      <c r="H26" s="397"/>
    </row>
    <row r="27" spans="1:8">
      <c r="A27" s="2636"/>
      <c r="B27" s="2760"/>
      <c r="C27" s="2949"/>
      <c r="D27" s="2949"/>
      <c r="E27" s="2949"/>
      <c r="F27" s="2950"/>
      <c r="G27" s="2955"/>
      <c r="H27" s="397"/>
    </row>
    <row r="28" spans="1:8">
      <c r="A28" s="2637" t="s">
        <v>799</v>
      </c>
      <c r="B28" s="2760"/>
      <c r="C28" s="2948"/>
      <c r="D28" s="2710"/>
      <c r="E28" s="2710"/>
      <c r="F28" s="2956"/>
      <c r="G28" s="2951"/>
      <c r="H28" s="397"/>
    </row>
    <row r="29" spans="1:8">
      <c r="A29" s="2636" t="s">
        <v>800</v>
      </c>
      <c r="B29" s="2760"/>
      <c r="C29" s="1989"/>
      <c r="D29" s="1989"/>
      <c r="E29" s="1989"/>
      <c r="F29" s="2941">
        <f>SUM(C29:E29)</f>
        <v>0</v>
      </c>
      <c r="G29" s="32"/>
      <c r="H29" s="397"/>
    </row>
    <row r="30" spans="1:8">
      <c r="A30" s="2636" t="s">
        <v>801</v>
      </c>
      <c r="B30" s="2760"/>
      <c r="C30" s="1989"/>
      <c r="D30" s="1989"/>
      <c r="E30" s="1989"/>
      <c r="F30" s="2941">
        <f t="shared" ref="F30:F36" si="0">SUM(C30:E30)</f>
        <v>0</v>
      </c>
      <c r="G30" s="32"/>
      <c r="H30" s="397"/>
    </row>
    <row r="31" spans="1:8">
      <c r="A31" s="2636" t="s">
        <v>802</v>
      </c>
      <c r="B31" s="2760"/>
      <c r="C31" s="1989"/>
      <c r="D31" s="1989"/>
      <c r="E31" s="1989"/>
      <c r="F31" s="2941">
        <f t="shared" si="0"/>
        <v>0</v>
      </c>
      <c r="G31" s="32"/>
      <c r="H31" s="397"/>
    </row>
    <row r="32" spans="1:8">
      <c r="A32" s="2636" t="s">
        <v>803</v>
      </c>
      <c r="B32" s="2760"/>
      <c r="C32" s="1989"/>
      <c r="D32" s="1989"/>
      <c r="E32" s="1989"/>
      <c r="F32" s="2941">
        <f t="shared" si="0"/>
        <v>0</v>
      </c>
      <c r="G32" s="32"/>
      <c r="H32" s="397"/>
    </row>
    <row r="33" spans="1:9">
      <c r="A33" s="2636" t="s">
        <v>804</v>
      </c>
      <c r="B33" s="2760"/>
      <c r="C33" s="1989"/>
      <c r="D33" s="1989"/>
      <c r="E33" s="1989"/>
      <c r="F33" s="2941">
        <f t="shared" si="0"/>
        <v>0</v>
      </c>
      <c r="G33" s="32"/>
      <c r="H33" s="397"/>
    </row>
    <row r="34" spans="1:9">
      <c r="A34" s="2636" t="s">
        <v>805</v>
      </c>
      <c r="B34" s="2760"/>
      <c r="C34" s="1989"/>
      <c r="D34" s="1989"/>
      <c r="E34" s="1989"/>
      <c r="F34" s="2941">
        <f t="shared" si="0"/>
        <v>0</v>
      </c>
      <c r="G34" s="32"/>
      <c r="H34" s="397"/>
    </row>
    <row r="35" spans="1:9">
      <c r="A35" s="2636" t="s">
        <v>806</v>
      </c>
      <c r="B35" s="2760"/>
      <c r="C35" s="1989"/>
      <c r="D35" s="1989"/>
      <c r="E35" s="1989"/>
      <c r="F35" s="2941">
        <f t="shared" si="0"/>
        <v>0</v>
      </c>
      <c r="G35" s="32"/>
      <c r="H35" s="397"/>
    </row>
    <row r="36" spans="1:9">
      <c r="A36" s="2636" t="s">
        <v>807</v>
      </c>
      <c r="B36" s="2760"/>
      <c r="C36" s="1989"/>
      <c r="D36" s="1989"/>
      <c r="E36" s="1989"/>
      <c r="F36" s="2941">
        <f t="shared" si="0"/>
        <v>0</v>
      </c>
      <c r="G36" s="32"/>
      <c r="H36" s="397"/>
    </row>
    <row r="37" spans="1:9" ht="28">
      <c r="A37" s="2638" t="s">
        <v>808</v>
      </c>
      <c r="B37" s="2760"/>
      <c r="C37" s="2945">
        <f>SUM(C29:C36)</f>
        <v>0</v>
      </c>
      <c r="D37" s="2945">
        <f>SUM(D29:D36)</f>
        <v>0</v>
      </c>
      <c r="E37" s="2945">
        <f>SUM(E29:E36)</f>
        <v>0</v>
      </c>
      <c r="F37" s="2957">
        <f>SUM(F29:F36)</f>
        <v>0</v>
      </c>
      <c r="G37" s="2947">
        <f>SUM(G29:G36)</f>
        <v>0</v>
      </c>
      <c r="H37" s="397"/>
    </row>
    <row r="38" spans="1:9">
      <c r="A38" s="2636"/>
      <c r="B38" s="2760"/>
      <c r="C38" s="2949"/>
      <c r="D38" s="2949"/>
      <c r="E38" s="2949"/>
      <c r="F38" s="2949"/>
      <c r="G38" s="2955"/>
      <c r="H38" s="397"/>
    </row>
    <row r="39" spans="1:9">
      <c r="A39" s="2637" t="s">
        <v>809</v>
      </c>
      <c r="B39" s="2760"/>
      <c r="C39" s="2948"/>
      <c r="D39" s="2710"/>
      <c r="E39" s="2710"/>
      <c r="F39" s="2710"/>
      <c r="G39" s="2951"/>
      <c r="H39" s="397"/>
    </row>
    <row r="40" spans="1:9">
      <c r="A40" s="2636" t="s">
        <v>810</v>
      </c>
      <c r="B40" s="2760"/>
      <c r="C40" s="1989"/>
      <c r="D40" s="1989"/>
      <c r="E40" s="1989"/>
      <c r="F40" s="2941">
        <f t="shared" ref="F40:F49" si="1">SUM(C40:E40)</f>
        <v>0</v>
      </c>
      <c r="G40" s="32"/>
      <c r="H40" s="397"/>
    </row>
    <row r="41" spans="1:9">
      <c r="A41" s="2636" t="s">
        <v>811</v>
      </c>
      <c r="B41" s="2760"/>
      <c r="C41" s="1989"/>
      <c r="D41" s="1989"/>
      <c r="E41" s="1989"/>
      <c r="F41" s="2941">
        <f t="shared" si="1"/>
        <v>0</v>
      </c>
      <c r="G41" s="32"/>
      <c r="H41" s="397"/>
      <c r="I41" s="541"/>
    </row>
    <row r="42" spans="1:9">
      <c r="A42" s="2636" t="s">
        <v>812</v>
      </c>
      <c r="B42" s="2760"/>
      <c r="C42" s="1989"/>
      <c r="D42" s="1989"/>
      <c r="E42" s="1989"/>
      <c r="F42" s="2941">
        <f t="shared" si="1"/>
        <v>0</v>
      </c>
      <c r="G42" s="32"/>
      <c r="H42" s="397"/>
    </row>
    <row r="43" spans="1:9">
      <c r="A43" s="2636" t="s">
        <v>814</v>
      </c>
      <c r="B43" s="2728"/>
      <c r="C43" s="12"/>
      <c r="D43" s="12"/>
      <c r="E43" s="12"/>
      <c r="F43" s="2941">
        <f t="shared" si="1"/>
        <v>0</v>
      </c>
      <c r="G43" s="32"/>
      <c r="H43" s="397"/>
    </row>
    <row r="44" spans="1:9">
      <c r="A44" s="2919" t="s">
        <v>1616</v>
      </c>
      <c r="B44" s="2728"/>
      <c r="C44" s="12"/>
      <c r="D44" s="12"/>
      <c r="E44" s="12"/>
      <c r="F44" s="2941">
        <f t="shared" si="1"/>
        <v>0</v>
      </c>
      <c r="G44" s="32"/>
      <c r="H44" s="397"/>
    </row>
    <row r="45" spans="1:9">
      <c r="A45" s="2965" t="s">
        <v>1615</v>
      </c>
      <c r="B45" s="2728"/>
      <c r="C45" s="12"/>
      <c r="D45" s="12"/>
      <c r="E45" s="12"/>
      <c r="F45" s="2941">
        <f t="shared" si="1"/>
        <v>0</v>
      </c>
      <c r="G45" s="32"/>
      <c r="H45" s="397"/>
    </row>
    <row r="46" spans="1:9">
      <c r="A46" s="2636" t="s">
        <v>813</v>
      </c>
      <c r="B46" s="3668"/>
      <c r="C46" s="12"/>
      <c r="D46" s="12"/>
      <c r="E46" s="12"/>
      <c r="F46" s="2941">
        <f t="shared" si="1"/>
        <v>0</v>
      </c>
      <c r="G46" s="32"/>
      <c r="H46" s="397"/>
    </row>
    <row r="47" spans="1:9">
      <c r="A47" s="2768" t="s">
        <v>1955</v>
      </c>
      <c r="B47" s="3668"/>
      <c r="C47" s="12"/>
      <c r="D47" s="12"/>
      <c r="E47" s="12"/>
      <c r="F47" s="2941">
        <f t="shared" si="1"/>
        <v>0</v>
      </c>
      <c r="G47" s="32"/>
      <c r="H47" s="397"/>
    </row>
    <row r="48" spans="1:9">
      <c r="A48" s="2966" t="s">
        <v>1617</v>
      </c>
      <c r="B48" s="3668"/>
      <c r="C48" s="12"/>
      <c r="D48" s="12"/>
      <c r="E48" s="12"/>
      <c r="F48" s="2941">
        <f t="shared" si="1"/>
        <v>0</v>
      </c>
      <c r="G48" s="32"/>
      <c r="H48" s="397"/>
    </row>
    <row r="49" spans="1:13">
      <c r="A49" s="2919" t="s">
        <v>815</v>
      </c>
      <c r="B49" s="3668"/>
      <c r="C49" s="1850"/>
      <c r="D49" s="1850"/>
      <c r="E49" s="1850"/>
      <c r="F49" s="3673">
        <f t="shared" si="1"/>
        <v>0</v>
      </c>
      <c r="G49" s="3674"/>
      <c r="H49" s="397"/>
    </row>
    <row r="50" spans="1:13">
      <c r="A50" s="383" t="s">
        <v>1123</v>
      </c>
      <c r="B50" s="4906">
        <v>2</v>
      </c>
      <c r="C50" s="3671">
        <f>SUM(C51:C62)</f>
        <v>0</v>
      </c>
      <c r="D50" s="3671">
        <f>SUM(D51:D62)</f>
        <v>0</v>
      </c>
      <c r="E50" s="3671">
        <f>SUM(E51:E62)</f>
        <v>0</v>
      </c>
      <c r="F50" s="3672">
        <f>SUM(F51:F62)</f>
        <v>0</v>
      </c>
      <c r="G50" s="3675">
        <f>SUM(G51:G62)</f>
        <v>0</v>
      </c>
      <c r="H50" s="397"/>
    </row>
    <row r="51" spans="1:13">
      <c r="A51" s="4376" t="s">
        <v>1952</v>
      </c>
      <c r="B51" s="3668"/>
      <c r="C51" s="2970"/>
      <c r="D51" s="2970"/>
      <c r="E51" s="2970"/>
      <c r="F51" s="3670">
        <f>SUM(C51:E51)</f>
        <v>0</v>
      </c>
      <c r="G51" s="25"/>
      <c r="H51" s="397"/>
    </row>
    <row r="52" spans="1:13">
      <c r="A52" s="473"/>
      <c r="B52" s="3668"/>
      <c r="C52" s="320"/>
      <c r="D52" s="320"/>
      <c r="E52" s="320"/>
      <c r="F52" s="2941">
        <f>SUM(C52:E52)</f>
        <v>0</v>
      </c>
      <c r="G52" s="32"/>
      <c r="H52" s="397"/>
    </row>
    <row r="53" spans="1:13">
      <c r="A53" s="473"/>
      <c r="B53" s="3668"/>
      <c r="C53" s="320"/>
      <c r="D53" s="320"/>
      <c r="E53" s="320"/>
      <c r="F53" s="2941">
        <f>SUM(C53:E53)</f>
        <v>0</v>
      </c>
      <c r="G53" s="32"/>
      <c r="H53" s="397"/>
    </row>
    <row r="54" spans="1:13">
      <c r="A54" s="473"/>
      <c r="B54" s="3668"/>
      <c r="C54" s="320"/>
      <c r="D54" s="320"/>
      <c r="E54" s="320"/>
      <c r="F54" s="2941">
        <f>SUM(C54:E54)</f>
        <v>0</v>
      </c>
      <c r="G54" s="32"/>
      <c r="H54" s="397"/>
    </row>
    <row r="55" spans="1:13">
      <c r="A55" s="473"/>
      <c r="B55" s="3668"/>
      <c r="C55" s="320"/>
      <c r="D55" s="320"/>
      <c r="E55" s="320"/>
      <c r="F55" s="2941">
        <f t="shared" ref="F55:F62" si="2">SUM(C55:E55)</f>
        <v>0</v>
      </c>
      <c r="G55" s="32"/>
      <c r="H55" s="397"/>
    </row>
    <row r="56" spans="1:13">
      <c r="A56" s="473"/>
      <c r="B56" s="3668"/>
      <c r="C56" s="320"/>
      <c r="D56" s="320"/>
      <c r="E56" s="320"/>
      <c r="F56" s="2941">
        <f t="shared" si="2"/>
        <v>0</v>
      </c>
      <c r="G56" s="32"/>
      <c r="H56" s="397"/>
    </row>
    <row r="57" spans="1:13">
      <c r="A57" s="473"/>
      <c r="B57" s="4488"/>
      <c r="C57" s="2923"/>
      <c r="D57" s="2923"/>
      <c r="E57" s="2923"/>
      <c r="F57" s="2941">
        <f t="shared" si="2"/>
        <v>0</v>
      </c>
      <c r="G57" s="32"/>
      <c r="H57" s="397"/>
    </row>
    <row r="58" spans="1:13">
      <c r="A58" s="489"/>
      <c r="B58" s="3668"/>
      <c r="C58" s="320"/>
      <c r="D58" s="320"/>
      <c r="E58" s="320"/>
      <c r="F58" s="2941">
        <f t="shared" si="2"/>
        <v>0</v>
      </c>
      <c r="G58" s="32"/>
      <c r="H58" s="397"/>
    </row>
    <row r="59" spans="1:13">
      <c r="A59" s="473"/>
      <c r="B59" s="3668"/>
      <c r="C59" s="320"/>
      <c r="D59" s="320"/>
      <c r="E59" s="320"/>
      <c r="F59" s="2941">
        <f t="shared" si="2"/>
        <v>0</v>
      </c>
      <c r="G59" s="32"/>
      <c r="H59" s="397"/>
    </row>
    <row r="60" spans="1:13">
      <c r="A60" s="489"/>
      <c r="B60" s="3668"/>
      <c r="C60" s="320"/>
      <c r="D60" s="320"/>
      <c r="E60" s="320"/>
      <c r="F60" s="2941">
        <f t="shared" si="2"/>
        <v>0</v>
      </c>
      <c r="G60" s="32"/>
      <c r="H60" s="397"/>
    </row>
    <row r="61" spans="1:13">
      <c r="A61" s="489"/>
      <c r="B61" s="3668"/>
      <c r="C61" s="320"/>
      <c r="D61" s="320"/>
      <c r="E61" s="320"/>
      <c r="F61" s="2941">
        <f t="shared" si="2"/>
        <v>0</v>
      </c>
      <c r="G61" s="32"/>
      <c r="H61" s="397"/>
    </row>
    <row r="62" spans="1:13">
      <c r="A62" s="489"/>
      <c r="B62" s="2969"/>
      <c r="C62" s="320"/>
      <c r="D62" s="320"/>
      <c r="E62" s="320"/>
      <c r="F62" s="2941">
        <f t="shared" si="2"/>
        <v>0</v>
      </c>
      <c r="G62" s="32"/>
      <c r="H62" s="397"/>
    </row>
    <row r="63" spans="1:13">
      <c r="A63" s="2968"/>
      <c r="B63" s="2967"/>
      <c r="C63" s="2715"/>
      <c r="D63" s="2960"/>
      <c r="E63" s="2960"/>
      <c r="F63" s="2960"/>
      <c r="G63" s="2961"/>
      <c r="H63" s="397"/>
    </row>
    <row r="64" spans="1:13">
      <c r="A64" s="2640" t="s">
        <v>816</v>
      </c>
      <c r="B64" s="2757"/>
      <c r="C64" s="2945">
        <f>SUM(C40:C50)</f>
        <v>0</v>
      </c>
      <c r="D64" s="2945">
        <f>SUM(D40:D50)</f>
        <v>0</v>
      </c>
      <c r="E64" s="2945">
        <f>SUM(E40:E50)</f>
        <v>0</v>
      </c>
      <c r="F64" s="2945">
        <f>SUM(F40:F50)</f>
        <v>0</v>
      </c>
      <c r="G64" s="2947">
        <f>SUM(G40:G50)</f>
        <v>0</v>
      </c>
      <c r="H64" s="2764"/>
      <c r="I64" s="542"/>
      <c r="J64" s="542"/>
      <c r="K64" s="542"/>
      <c r="L64" s="542"/>
      <c r="M64" s="542"/>
    </row>
    <row r="65" spans="1:10">
      <c r="A65" s="2754"/>
      <c r="B65" s="2624"/>
      <c r="C65" s="649"/>
      <c r="D65" s="2949"/>
      <c r="E65" s="2949"/>
      <c r="F65" s="2949"/>
      <c r="G65" s="2955"/>
      <c r="H65" s="397"/>
      <c r="I65" s="541"/>
    </row>
    <row r="66" spans="1:10">
      <c r="A66" s="383" t="s">
        <v>817</v>
      </c>
      <c r="B66" s="2760"/>
      <c r="C66" s="2948"/>
      <c r="D66" s="2948"/>
      <c r="E66" s="2948"/>
      <c r="F66" s="2948"/>
      <c r="G66" s="652"/>
      <c r="H66" s="397"/>
      <c r="I66" s="541"/>
      <c r="J66" s="543"/>
    </row>
    <row r="67" spans="1:10">
      <c r="A67" s="2754" t="s">
        <v>818</v>
      </c>
      <c r="B67" s="2760"/>
      <c r="C67" s="1989"/>
      <c r="D67" s="1989"/>
      <c r="E67" s="1989"/>
      <c r="F67" s="2927">
        <f>SUM(C67:E67)</f>
        <v>0</v>
      </c>
      <c r="G67" s="32"/>
      <c r="H67" s="397"/>
      <c r="I67" s="544"/>
      <c r="J67" s="543"/>
    </row>
    <row r="68" spans="1:10">
      <c r="A68" s="383" t="s">
        <v>1124</v>
      </c>
      <c r="B68" s="4907">
        <v>2</v>
      </c>
      <c r="C68" s="1986">
        <f>SUM(C69:C74)</f>
        <v>0</v>
      </c>
      <c r="D68" s="1986">
        <f>SUM(D69:D74)</f>
        <v>0</v>
      </c>
      <c r="E68" s="1986">
        <f>SUM(E69:E74)</f>
        <v>0</v>
      </c>
      <c r="F68" s="1986">
        <f>SUM(F69:F74)</f>
        <v>0</v>
      </c>
      <c r="G68" s="2958">
        <f>SUM(G69:G74)</f>
        <v>0</v>
      </c>
      <c r="H68" s="397"/>
    </row>
    <row r="69" spans="1:10">
      <c r="A69" s="2765"/>
      <c r="B69" s="2760"/>
      <c r="C69" s="2959"/>
      <c r="D69" s="2959"/>
      <c r="E69" s="2959"/>
      <c r="F69" s="2927">
        <f t="shared" ref="F69:F74" si="3">SUM(C69:E69)</f>
        <v>0</v>
      </c>
      <c r="G69" s="331"/>
      <c r="H69" s="397"/>
    </row>
    <row r="70" spans="1:10">
      <c r="A70" s="2766"/>
      <c r="B70" s="2760"/>
      <c r="C70" s="1989"/>
      <c r="D70" s="1989"/>
      <c r="E70" s="1989"/>
      <c r="F70" s="2927">
        <f t="shared" si="3"/>
        <v>0</v>
      </c>
      <c r="G70" s="32"/>
      <c r="H70" s="397"/>
    </row>
    <row r="71" spans="1:10">
      <c r="A71" s="2766"/>
      <c r="B71" s="2760"/>
      <c r="C71" s="1989"/>
      <c r="D71" s="1989"/>
      <c r="E71" s="1989"/>
      <c r="F71" s="2927">
        <f t="shared" si="3"/>
        <v>0</v>
      </c>
      <c r="G71" s="32"/>
      <c r="H71" s="397"/>
    </row>
    <row r="72" spans="1:10">
      <c r="A72" s="2766"/>
      <c r="B72" s="2760"/>
      <c r="C72" s="1989"/>
      <c r="D72" s="1989"/>
      <c r="E72" s="1989"/>
      <c r="F72" s="2927">
        <f t="shared" si="3"/>
        <v>0</v>
      </c>
      <c r="G72" s="32"/>
      <c r="H72" s="397"/>
    </row>
    <row r="73" spans="1:10">
      <c r="A73" s="2767"/>
      <c r="B73" s="2760"/>
      <c r="C73" s="1989"/>
      <c r="D73" s="1989"/>
      <c r="E73" s="1989"/>
      <c r="F73" s="2927">
        <f t="shared" si="3"/>
        <v>0</v>
      </c>
      <c r="G73" s="32"/>
      <c r="H73" s="397"/>
    </row>
    <row r="74" spans="1:10">
      <c r="A74" s="2767"/>
      <c r="B74" s="2760"/>
      <c r="C74" s="1989"/>
      <c r="D74" s="1989"/>
      <c r="E74" s="1989"/>
      <c r="F74" s="2927">
        <f t="shared" si="3"/>
        <v>0</v>
      </c>
      <c r="G74" s="32"/>
      <c r="H74" s="397"/>
    </row>
    <row r="75" spans="1:10">
      <c r="A75" s="2768"/>
      <c r="B75" s="2624"/>
      <c r="C75" s="2710"/>
      <c r="D75" s="2960"/>
      <c r="E75" s="2960"/>
      <c r="F75" s="2960"/>
      <c r="G75" s="2961"/>
      <c r="H75" s="397"/>
    </row>
    <row r="76" spans="1:10">
      <c r="A76" s="2639" t="s">
        <v>820</v>
      </c>
      <c r="B76" s="2757"/>
      <c r="C76" s="2945">
        <f>SUM(C67:C68)</f>
        <v>0</v>
      </c>
      <c r="D76" s="2945">
        <f>SUM(D67:D68)</f>
        <v>0</v>
      </c>
      <c r="E76" s="2945">
        <f>SUM(E67:E68)</f>
        <v>0</v>
      </c>
      <c r="F76" s="2945">
        <f>SUM(F67:F68)</f>
        <v>0</v>
      </c>
      <c r="G76" s="2947">
        <f>SUM(G67:G68)</f>
        <v>0</v>
      </c>
      <c r="H76" s="397"/>
    </row>
    <row r="77" spans="1:10">
      <c r="A77" s="384"/>
      <c r="B77" s="4910"/>
      <c r="C77" s="4909"/>
      <c r="D77" s="2962"/>
      <c r="E77" s="2962"/>
      <c r="F77" s="2962"/>
      <c r="G77" s="2963"/>
      <c r="H77" s="397"/>
    </row>
    <row r="78" spans="1:10" ht="14.5" thickBot="1">
      <c r="A78" s="385" t="s">
        <v>821</v>
      </c>
      <c r="B78" s="2769"/>
      <c r="C78" s="2916">
        <f>C16+C21+C26+C37+C64+C76</f>
        <v>0</v>
      </c>
      <c r="D78" s="2916">
        <f>D16+D21+D26+D37+D64+D76</f>
        <v>0</v>
      </c>
      <c r="E78" s="2916">
        <f>E16+E21+E26+E37+E64+E76</f>
        <v>0</v>
      </c>
      <c r="F78" s="2916">
        <f>F16+F21+F26+F37+F64+F76</f>
        <v>0</v>
      </c>
      <c r="G78" s="2629">
        <f>G16+G21+G26+G37+G64+G76</f>
        <v>0</v>
      </c>
      <c r="H78" s="397"/>
      <c r="I78" s="541"/>
      <c r="J78" s="545"/>
    </row>
    <row r="79" spans="1:10" ht="14.5" thickTop="1">
      <c r="A79" s="402"/>
      <c r="B79" s="402"/>
      <c r="C79" s="402"/>
      <c r="D79" s="402"/>
      <c r="E79" s="402"/>
      <c r="F79" s="402"/>
      <c r="G79" s="402"/>
      <c r="H79" s="402"/>
      <c r="I79" s="541"/>
      <c r="J79" s="543"/>
    </row>
    <row r="80" spans="1:10">
      <c r="A80" s="397"/>
      <c r="B80" s="397"/>
      <c r="C80" s="397"/>
      <c r="D80" s="397"/>
      <c r="E80" s="397"/>
      <c r="F80" s="397"/>
      <c r="G80" s="397"/>
      <c r="H80" s="397"/>
    </row>
    <row r="81" spans="1:8">
      <c r="A81" s="397"/>
      <c r="B81" s="2685" t="s">
        <v>922</v>
      </c>
      <c r="C81" s="2685"/>
      <c r="D81" s="2685"/>
      <c r="E81" s="2685"/>
      <c r="F81" s="2685"/>
      <c r="G81" s="2685"/>
      <c r="H81" s="2685"/>
    </row>
    <row r="82" spans="1:8" ht="14.5" thickBot="1">
      <c r="A82" s="397"/>
      <c r="B82" s="5759"/>
      <c r="C82" s="5760"/>
      <c r="D82" s="5760"/>
      <c r="E82" s="5760"/>
      <c r="F82" s="5760"/>
      <c r="G82" s="5760"/>
      <c r="H82" s="5760"/>
    </row>
    <row r="83" spans="1:8" ht="42.5" thickTop="1">
      <c r="A83" s="2770"/>
      <c r="B83" s="381" t="s">
        <v>10</v>
      </c>
      <c r="C83" s="386" t="s">
        <v>923</v>
      </c>
      <c r="D83" s="386" t="s">
        <v>924</v>
      </c>
      <c r="E83" s="381">
        <f>YEAR($F$7)</f>
        <v>1900</v>
      </c>
      <c r="F83" s="382">
        <f>E83-1</f>
        <v>1899</v>
      </c>
      <c r="G83" s="397"/>
      <c r="H83" s="397"/>
    </row>
    <row r="84" spans="1:8">
      <c r="A84" s="4495"/>
      <c r="B84" s="4496"/>
      <c r="C84" s="387" t="s">
        <v>401</v>
      </c>
      <c r="D84" s="387" t="s">
        <v>401</v>
      </c>
      <c r="E84" s="387" t="s">
        <v>401</v>
      </c>
      <c r="F84" s="4497" t="s">
        <v>401</v>
      </c>
      <c r="G84" s="397"/>
      <c r="H84" s="397"/>
    </row>
    <row r="85" spans="1:8">
      <c r="A85" s="546" t="s">
        <v>925</v>
      </c>
      <c r="B85" s="4498"/>
      <c r="C85" s="4499"/>
      <c r="D85" s="4499"/>
      <c r="E85" s="4500">
        <f>SUM(C85:D85)</f>
        <v>0</v>
      </c>
      <c r="F85" s="4507"/>
      <c r="G85" s="397"/>
      <c r="H85" s="397"/>
    </row>
    <row r="86" spans="1:8">
      <c r="A86" s="547" t="s">
        <v>926</v>
      </c>
      <c r="B86" s="4501"/>
      <c r="C86" s="4491"/>
      <c r="D86" s="4491"/>
      <c r="E86" s="4492">
        <f>SUM(C86:D86)</f>
        <v>0</v>
      </c>
      <c r="F86" s="4508"/>
      <c r="G86" s="397"/>
      <c r="H86" s="397"/>
    </row>
    <row r="87" spans="1:8">
      <c r="A87" s="548" t="s">
        <v>1953</v>
      </c>
      <c r="B87" s="4501"/>
      <c r="C87" s="4491"/>
      <c r="D87" s="4491"/>
      <c r="E87" s="4493">
        <f>SUM(C87:D87)</f>
        <v>0</v>
      </c>
      <c r="F87" s="4508"/>
      <c r="G87" s="397"/>
      <c r="H87" s="397"/>
    </row>
    <row r="88" spans="1:8">
      <c r="A88" s="549" t="s">
        <v>927</v>
      </c>
      <c r="B88" s="4908">
        <v>2</v>
      </c>
      <c r="C88" s="4489">
        <f>SUM(C89:C93)</f>
        <v>0</v>
      </c>
      <c r="D88" s="4489">
        <f>SUM(D89:D93)</f>
        <v>0</v>
      </c>
      <c r="E88" s="4494">
        <f>SUM(E89:E93)</f>
        <v>0</v>
      </c>
      <c r="F88" s="4509">
        <f>SUM(F89:F93)</f>
        <v>0</v>
      </c>
      <c r="G88" s="397"/>
      <c r="H88" s="397"/>
    </row>
    <row r="89" spans="1:8">
      <c r="A89" s="4377" t="s">
        <v>1951</v>
      </c>
      <c r="B89" s="3667"/>
      <c r="C89" s="4490"/>
      <c r="D89" s="4490"/>
      <c r="E89" s="4502">
        <f>SUM(C89:D89)</f>
        <v>0</v>
      </c>
      <c r="F89" s="4510"/>
      <c r="G89" s="397"/>
      <c r="H89" s="397"/>
    </row>
    <row r="90" spans="1:8">
      <c r="A90" s="538"/>
      <c r="B90" s="3667"/>
      <c r="C90" s="3770"/>
      <c r="D90" s="4491"/>
      <c r="E90" s="4492">
        <f t="shared" ref="E90:E91" si="4">SUM(C90:D90)</f>
        <v>0</v>
      </c>
      <c r="F90" s="4508"/>
      <c r="G90" s="397"/>
      <c r="H90" s="397"/>
    </row>
    <row r="91" spans="1:8">
      <c r="A91" s="538"/>
      <c r="B91" s="3667"/>
      <c r="C91" s="3770"/>
      <c r="D91" s="4491"/>
      <c r="E91" s="4492">
        <f t="shared" si="4"/>
        <v>0</v>
      </c>
      <c r="F91" s="4508"/>
      <c r="G91" s="397"/>
      <c r="H91" s="397"/>
    </row>
    <row r="92" spans="1:8">
      <c r="A92" s="538"/>
      <c r="B92" s="3667"/>
      <c r="C92" s="4490"/>
      <c r="D92" s="4490"/>
      <c r="E92" s="4492">
        <f>SUM(C92:D92)</f>
        <v>0</v>
      </c>
      <c r="F92" s="4508"/>
      <c r="G92" s="397"/>
      <c r="H92" s="397"/>
    </row>
    <row r="93" spans="1:8">
      <c r="A93" s="538"/>
      <c r="B93" s="4503"/>
      <c r="C93" s="3770"/>
      <c r="D93" s="4491"/>
      <c r="E93" s="4493">
        <f>SUM(C93:D93)</f>
        <v>0</v>
      </c>
      <c r="F93" s="4511"/>
      <c r="G93" s="397"/>
      <c r="H93" s="397"/>
    </row>
    <row r="94" spans="1:8" ht="14.5" thickBot="1">
      <c r="A94" s="4504" t="s">
        <v>928</v>
      </c>
      <c r="B94" s="4505"/>
      <c r="C94" s="4506">
        <f>SUM(C85:C88)</f>
        <v>0</v>
      </c>
      <c r="D94" s="4506">
        <f t="shared" ref="D94:F94" si="5">SUM(D85:D88)</f>
        <v>0</v>
      </c>
      <c r="E94" s="4506">
        <f>SUM(E85:E88)</f>
        <v>0</v>
      </c>
      <c r="F94" s="4512">
        <f t="shared" si="5"/>
        <v>0</v>
      </c>
      <c r="G94" s="397"/>
      <c r="H94" s="397"/>
    </row>
    <row r="95" spans="1:8" ht="14.5" thickTop="1">
      <c r="A95" s="3086" t="s">
        <v>1125</v>
      </c>
      <c r="B95" s="399"/>
      <c r="C95" s="399"/>
      <c r="D95" s="399"/>
      <c r="E95" s="399"/>
    </row>
    <row r="96" spans="1:8">
      <c r="A96" s="3086" t="s">
        <v>1630</v>
      </c>
      <c r="B96" s="399"/>
      <c r="C96" s="399"/>
      <c r="D96" s="399"/>
      <c r="E96" s="399"/>
    </row>
    <row r="97" spans="1:8">
      <c r="A97" s="399"/>
      <c r="B97" s="399"/>
      <c r="C97" s="399"/>
      <c r="D97" s="399"/>
      <c r="E97" s="399"/>
      <c r="G97" s="79"/>
      <c r="H97" s="108" t="str">
        <f>+ToC!E96</f>
        <v xml:space="preserve">GENERAL Annual Return </v>
      </c>
    </row>
    <row r="98" spans="1:8">
      <c r="A98" s="399"/>
      <c r="B98" s="399"/>
      <c r="C98" s="399"/>
      <c r="D98" s="399"/>
      <c r="E98" s="399"/>
      <c r="H98" s="407" t="s">
        <v>1912</v>
      </c>
    </row>
    <row r="99" spans="1:8" hidden="1">
      <c r="A99" s="394"/>
      <c r="B99" s="394"/>
      <c r="C99" s="394"/>
      <c r="D99" s="394"/>
      <c r="E99" s="394"/>
      <c r="F99" s="393"/>
      <c r="G99" s="393"/>
      <c r="H99" s="397"/>
    </row>
    <row r="100" spans="1:8" hidden="1">
      <c r="H100" s="397"/>
    </row>
    <row r="101" spans="1:8" hidden="1">
      <c r="H101" s="397"/>
    </row>
    <row r="102" spans="1:8" hidden="1">
      <c r="H102" s="397"/>
    </row>
    <row r="103" spans="1:8" hidden="1">
      <c r="H103" s="397"/>
    </row>
    <row r="104" spans="1:8">
      <c r="A104" s="399"/>
      <c r="B104" s="399"/>
      <c r="C104" s="399"/>
      <c r="D104" s="399"/>
      <c r="E104" s="399"/>
      <c r="H104" s="397"/>
    </row>
    <row r="105" spans="1:8">
      <c r="A105" s="399"/>
      <c r="B105" s="399"/>
      <c r="C105" s="399"/>
      <c r="D105" s="399"/>
      <c r="E105" s="399"/>
    </row>
    <row r="106" spans="1:8">
      <c r="A106" s="399"/>
      <c r="B106" s="399"/>
      <c r="C106" s="399"/>
      <c r="D106" s="399"/>
      <c r="E106" s="399"/>
    </row>
  </sheetData>
  <sheetProtection password="C3AA" sheet="1" objects="1" scenarios="1"/>
  <customSheetViews>
    <customSheetView guid="{54084986-DBD9-467D-BB87-84DFF604BE53}" fitToPage="1">
      <selection activeCell="G77" sqref="G77"/>
      <pageMargins left="0.39370078740157483" right="0.39370078740157483" top="0.59055118110236227" bottom="0.39370078740157483" header="0.39370078740157483" footer="0.39370078740157483"/>
      <printOptions horizontalCentered="1"/>
      <pageSetup paperSize="5" scale="64" orientation="portrait" r:id="rId1"/>
      <headerFooter alignWithMargins="0"/>
    </customSheetView>
  </customSheetViews>
  <mergeCells count="4">
    <mergeCell ref="B82:H82"/>
    <mergeCell ref="A9:G9"/>
    <mergeCell ref="A1:G1"/>
    <mergeCell ref="A11:G11"/>
  </mergeCells>
  <dataValidations count="1">
    <dataValidation type="decimal" operator="lessThanOrEqual" allowBlank="1" showInputMessage="1" showErrorMessage="1" errorTitle="Numbers Only" error="You can only enter numbers in these cells.To re input a number, press Cancel  or Retry and  delete, and then re enter a valid number_x000a_" sqref="C78:G78 D16:G17 D68:F68 F75:F76 C36:C56 F63:F66 D21:G23 D26:G28 D69:E76 D50:F50 D37:G39 D51:E67 G50:G76 C58:C76 C14:C34">
      <formula1>50000000000</formula1>
    </dataValidation>
  </dataValidations>
  <hyperlinks>
    <hyperlink ref="A1:G1" location="ToC!A1" display="60.11"/>
  </hyperlinks>
  <printOptions horizontalCentered="1"/>
  <pageMargins left="0.39370078740157483" right="0.39370078740157483" top="0.59055118110236227" bottom="0.39370078740157483" header="0.39370078740157483" footer="0.39370078740157483"/>
  <pageSetup paperSize="5" scale="57" orientation="portrait" r:id="rId2"/>
  <headerFooter alignWithMargins="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rgb="FF00B050"/>
    <pageSetUpPr fitToPage="1"/>
  </sheetPr>
  <dimension ref="A1:M95"/>
  <sheetViews>
    <sheetView topLeftCell="A46" zoomScaleNormal="100" workbookViewId="0">
      <selection activeCell="A18" sqref="A18:B19"/>
    </sheetView>
  </sheetViews>
  <sheetFormatPr defaultColWidth="0" defaultRowHeight="13" zeroHeight="1"/>
  <cols>
    <col min="1" max="1" width="55.19921875" style="394" customWidth="1"/>
    <col min="2" max="2" width="8.796875" style="394" customWidth="1"/>
    <col min="3" max="7" width="17.796875" style="394" customWidth="1"/>
    <col min="8" max="8" width="9.296875" style="394" hidden="1" customWidth="1"/>
    <col min="9" max="9" width="12.5" style="394" hidden="1" customWidth="1"/>
    <col min="10" max="13" width="0" style="394" hidden="1" customWidth="1"/>
    <col min="14" max="16384" width="9.296875" style="394" hidden="1"/>
  </cols>
  <sheetData>
    <row r="1" spans="1:7">
      <c r="A1" s="5504" t="s">
        <v>1210</v>
      </c>
      <c r="B1" s="5504"/>
      <c r="C1" s="5504"/>
      <c r="D1" s="5504"/>
      <c r="E1" s="5504"/>
      <c r="F1" s="5504"/>
      <c r="G1" s="5504"/>
    </row>
    <row r="2" spans="1:7" ht="15.5">
      <c r="A2" s="1786"/>
      <c r="B2" s="1786"/>
      <c r="C2" s="1709"/>
      <c r="D2" s="1709"/>
      <c r="E2" s="1709"/>
      <c r="F2" s="497" t="s">
        <v>875</v>
      </c>
      <c r="G2" s="1709"/>
    </row>
    <row r="3" spans="1:7" ht="14">
      <c r="A3" s="1728" t="str">
        <f>+Cover!A14</f>
        <v>Select Name of Insurer/ Financial Holding Company</v>
      </c>
      <c r="B3" s="1729"/>
      <c r="C3" s="397"/>
      <c r="D3" s="397"/>
      <c r="E3" s="397"/>
      <c r="F3" s="397"/>
      <c r="G3" s="395"/>
    </row>
    <row r="4" spans="1:7" ht="14">
      <c r="A4" s="498" t="str">
        <f>+ToC!A3</f>
        <v>Insurer/Financial Holding Company</v>
      </c>
      <c r="B4" s="397"/>
      <c r="C4" s="397"/>
      <c r="D4" s="397"/>
      <c r="E4" s="397"/>
      <c r="F4" s="397"/>
      <c r="G4" s="395"/>
    </row>
    <row r="5" spans="1:7" ht="14">
      <c r="A5" s="498"/>
      <c r="B5" s="397"/>
      <c r="C5" s="397"/>
      <c r="D5" s="397"/>
      <c r="E5" s="397"/>
      <c r="F5" s="397"/>
      <c r="G5" s="1391"/>
    </row>
    <row r="6" spans="1:7" ht="14">
      <c r="A6" s="504" t="str">
        <f>+ToC!A5</f>
        <v>General Insurers Annual Return</v>
      </c>
      <c r="B6" s="405"/>
      <c r="C6" s="395"/>
      <c r="D6" s="397"/>
      <c r="E6" s="397"/>
      <c r="F6" s="395"/>
      <c r="G6" s="1391"/>
    </row>
    <row r="7" spans="1:7" ht="14">
      <c r="A7" s="498" t="str">
        <f>+ToC!A6</f>
        <v>For Year Ended:</v>
      </c>
      <c r="B7" s="397"/>
      <c r="C7" s="397"/>
      <c r="D7" s="397"/>
      <c r="E7" s="397"/>
      <c r="F7" s="1773">
        <f>+Cover!A22</f>
        <v>0</v>
      </c>
      <c r="G7" s="397"/>
    </row>
    <row r="8" spans="1:7" ht="14">
      <c r="A8" s="498"/>
      <c r="B8" s="397"/>
      <c r="C8" s="397"/>
      <c r="D8" s="397"/>
      <c r="E8" s="397"/>
      <c r="F8" s="1782"/>
      <c r="G8" s="397"/>
    </row>
    <row r="9" spans="1:7" ht="14">
      <c r="A9" s="5503" t="s">
        <v>542</v>
      </c>
      <c r="B9" s="5503"/>
      <c r="C9" s="5503"/>
      <c r="D9" s="5503"/>
      <c r="E9" s="5503"/>
      <c r="F9" s="5503"/>
      <c r="G9" s="5503"/>
    </row>
    <row r="10" spans="1:7" ht="14.5">
      <c r="A10" s="1712"/>
      <c r="B10" s="1712"/>
      <c r="C10" s="1712"/>
      <c r="D10" s="1712"/>
      <c r="E10" s="1712"/>
      <c r="F10" s="1712"/>
      <c r="G10" s="1712"/>
    </row>
    <row r="11" spans="1:7" ht="14">
      <c r="A11" s="5257" t="s">
        <v>822</v>
      </c>
      <c r="B11" s="5257"/>
      <c r="C11" s="5257"/>
      <c r="D11" s="5257"/>
      <c r="E11" s="5257"/>
      <c r="F11" s="5257"/>
      <c r="G11" s="5257"/>
    </row>
    <row r="12" spans="1:7" ht="14">
      <c r="A12" s="399"/>
      <c r="B12" s="399"/>
      <c r="C12" s="399"/>
      <c r="D12" s="399"/>
      <c r="E12" s="399"/>
      <c r="F12" s="399"/>
      <c r="G12" s="399"/>
    </row>
    <row r="13" spans="1:7" ht="26">
      <c r="A13" s="2700" t="s">
        <v>823</v>
      </c>
      <c r="B13" s="54" t="s">
        <v>10</v>
      </c>
      <c r="C13" s="552" t="s">
        <v>785</v>
      </c>
      <c r="D13" s="552" t="s">
        <v>786</v>
      </c>
      <c r="E13" s="553" t="s">
        <v>1954</v>
      </c>
      <c r="F13" s="67">
        <f>YEAR($F$7)</f>
        <v>1900</v>
      </c>
      <c r="G13" s="68">
        <f>F13-1</f>
        <v>1899</v>
      </c>
    </row>
    <row r="14" spans="1:7" ht="14">
      <c r="A14" s="2701" t="s">
        <v>511</v>
      </c>
      <c r="B14" s="2702"/>
      <c r="C14" s="2703" t="s">
        <v>141</v>
      </c>
      <c r="D14" s="2704" t="s">
        <v>142</v>
      </c>
      <c r="E14" s="2703" t="s">
        <v>143</v>
      </c>
      <c r="F14" s="2703" t="s">
        <v>144</v>
      </c>
      <c r="G14" s="2705" t="s">
        <v>145</v>
      </c>
    </row>
    <row r="15" spans="1:7" ht="14">
      <c r="A15" s="2975" t="s">
        <v>787</v>
      </c>
      <c r="B15" s="2706"/>
      <c r="C15" s="12"/>
      <c r="D15" s="2926"/>
      <c r="E15" s="2926"/>
      <c r="F15" s="2927">
        <f>SUM(C15:E15)</f>
        <v>0</v>
      </c>
      <c r="G15" s="2928"/>
    </row>
    <row r="16" spans="1:7" ht="14">
      <c r="A16" s="2971" t="s">
        <v>788</v>
      </c>
      <c r="B16" s="472"/>
      <c r="C16" s="2929"/>
      <c r="D16" s="2929"/>
      <c r="E16" s="2929"/>
      <c r="F16" s="2927">
        <f>SUM(C16:E16)</f>
        <v>0</v>
      </c>
      <c r="G16" s="2930"/>
    </row>
    <row r="17" spans="1:13" ht="14">
      <c r="A17" s="2976" t="s">
        <v>789</v>
      </c>
      <c r="B17" s="2707"/>
      <c r="C17" s="592">
        <f>SUM(C15:C16)</f>
        <v>0</v>
      </c>
      <c r="D17" s="592">
        <f>SUM(D15:D16)</f>
        <v>0</v>
      </c>
      <c r="E17" s="592">
        <f>SUM(E15:E16)</f>
        <v>0</v>
      </c>
      <c r="F17" s="2708">
        <f>SUM(F15:F16)</f>
        <v>0</v>
      </c>
      <c r="G17" s="2709">
        <f>SUM(G15:G16)</f>
        <v>0</v>
      </c>
    </row>
    <row r="18" spans="1:13" ht="14">
      <c r="A18" s="383" t="s">
        <v>790</v>
      </c>
      <c r="B18" s="2920"/>
      <c r="C18" s="2922"/>
      <c r="D18" s="2711"/>
      <c r="E18" s="2711"/>
      <c r="F18" s="2712"/>
      <c r="G18" s="2713"/>
    </row>
    <row r="19" spans="1:13" ht="20.25" customHeight="1">
      <c r="A19" s="2919" t="s">
        <v>791</v>
      </c>
      <c r="B19" s="2811"/>
      <c r="C19" s="12"/>
      <c r="D19" s="2931"/>
      <c r="E19" s="2931"/>
      <c r="F19" s="2927">
        <f>SUM(C19:E19)</f>
        <v>0</v>
      </c>
      <c r="G19" s="2932"/>
    </row>
    <row r="20" spans="1:13" ht="26.25" customHeight="1">
      <c r="A20" s="2966" t="s">
        <v>792</v>
      </c>
      <c r="B20" s="2811"/>
      <c r="C20" s="2933"/>
      <c r="D20" s="2933"/>
      <c r="E20" s="2933"/>
      <c r="F20" s="2927">
        <f>SUM(C20:E20)</f>
        <v>0</v>
      </c>
      <c r="G20" s="2935"/>
      <c r="H20" s="5761" t="s">
        <v>1105</v>
      </c>
      <c r="I20" s="5762"/>
      <c r="J20" s="5762"/>
      <c r="K20" s="5762"/>
      <c r="L20" s="5762"/>
      <c r="M20" s="5762"/>
    </row>
    <row r="21" spans="1:13" ht="14">
      <c r="A21" s="2919" t="s">
        <v>793</v>
      </c>
      <c r="B21" s="2811"/>
      <c r="C21" s="12"/>
      <c r="D21" s="2934"/>
      <c r="E21" s="2934"/>
      <c r="F21" s="2927">
        <f>SUM(C21:E21)</f>
        <v>0</v>
      </c>
      <c r="G21" s="2935"/>
      <c r="H21" s="554" t="s">
        <v>1116</v>
      </c>
    </row>
    <row r="22" spans="1:13" ht="14">
      <c r="A22" s="2754"/>
      <c r="B22" s="2921"/>
      <c r="C22" s="2715"/>
      <c r="D22" s="2716"/>
      <c r="E22" s="2716"/>
      <c r="F22" s="2717"/>
      <c r="G22" s="2718"/>
    </row>
    <row r="23" spans="1:13" ht="14">
      <c r="A23" s="2976" t="s">
        <v>794</v>
      </c>
      <c r="B23" s="2719"/>
      <c r="C23" s="592">
        <f>SUM(C19:C21)</f>
        <v>0</v>
      </c>
      <c r="D23" s="592">
        <f>SUM(D19:D22)</f>
        <v>0</v>
      </c>
      <c r="E23" s="592">
        <f>SUM(E19:E22)</f>
        <v>0</v>
      </c>
      <c r="F23" s="2708">
        <f>SUM(F19:F22)</f>
        <v>0</v>
      </c>
      <c r="G23" s="2709">
        <f>SUM(G19:G22)</f>
        <v>0</v>
      </c>
      <c r="H23" s="554" t="s">
        <v>1116</v>
      </c>
    </row>
    <row r="24" spans="1:13" ht="14">
      <c r="A24" s="2971"/>
      <c r="B24" s="2720"/>
      <c r="C24" s="2711"/>
      <c r="D24" s="2711"/>
      <c r="E24" s="2711"/>
      <c r="F24" s="2712"/>
      <c r="G24" s="2713"/>
    </row>
    <row r="25" spans="1:13" ht="14">
      <c r="A25" s="2977" t="s">
        <v>795</v>
      </c>
      <c r="B25" s="2720"/>
      <c r="C25" s="651"/>
      <c r="D25" s="2721"/>
      <c r="E25" s="651"/>
      <c r="F25" s="2722"/>
      <c r="G25" s="2723"/>
    </row>
    <row r="26" spans="1:13" ht="26.25" customHeight="1">
      <c r="A26" s="2978" t="s">
        <v>796</v>
      </c>
      <c r="B26" s="2724"/>
      <c r="C26" s="2936"/>
      <c r="D26" s="2936"/>
      <c r="E26" s="2936"/>
      <c r="F26" s="2927">
        <f>SUM(C26:E26)</f>
        <v>0</v>
      </c>
      <c r="G26" s="2935"/>
      <c r="H26" s="5761"/>
      <c r="I26" s="5762"/>
      <c r="J26" s="5762"/>
      <c r="K26" s="5762"/>
      <c r="L26" s="5762"/>
    </row>
    <row r="27" spans="1:13" ht="14">
      <c r="A27" s="2761" t="s">
        <v>797</v>
      </c>
      <c r="B27" s="2725"/>
      <c r="C27" s="2938"/>
      <c r="D27" s="2938"/>
      <c r="E27" s="2938"/>
      <c r="F27" s="2939">
        <f>SUM(C27:E27)</f>
        <v>0</v>
      </c>
      <c r="G27" s="2935"/>
    </row>
    <row r="28" spans="1:13" ht="14">
      <c r="A28" s="2754"/>
      <c r="B28" s="2726"/>
      <c r="C28" s="2721"/>
      <c r="D28" s="2716"/>
      <c r="E28" s="2716"/>
      <c r="F28" s="2717"/>
      <c r="G28" s="2718"/>
    </row>
    <row r="29" spans="1:13" ht="14">
      <c r="A29" s="2979" t="s">
        <v>798</v>
      </c>
      <c r="B29" s="2719"/>
      <c r="C29" s="2727">
        <f>SUM(C26:C27)</f>
        <v>0</v>
      </c>
      <c r="D29" s="592">
        <f>SUM(D26:D27)</f>
        <v>0</v>
      </c>
      <c r="E29" s="592">
        <f>SUM(E26:E27)</f>
        <v>0</v>
      </c>
      <c r="F29" s="2708">
        <f>SUM(F26:F27)</f>
        <v>0</v>
      </c>
      <c r="G29" s="2709">
        <f>SUM(G26:G27)</f>
        <v>0</v>
      </c>
    </row>
    <row r="30" spans="1:13" ht="14">
      <c r="A30" s="782"/>
      <c r="B30" s="2726"/>
      <c r="C30" s="649"/>
      <c r="D30" s="2711"/>
      <c r="E30" s="2711"/>
      <c r="F30" s="2712"/>
      <c r="G30" s="2713"/>
    </row>
    <row r="31" spans="1:13" ht="14">
      <c r="A31" s="2973" t="s">
        <v>799</v>
      </c>
      <c r="B31" s="2720"/>
      <c r="C31" s="651"/>
      <c r="D31" s="2721"/>
      <c r="E31" s="2721"/>
      <c r="F31" s="2722"/>
      <c r="G31" s="2723"/>
    </row>
    <row r="32" spans="1:13" ht="14">
      <c r="A32" s="2919" t="s">
        <v>800</v>
      </c>
      <c r="B32" s="2720"/>
      <c r="C32" s="12"/>
      <c r="D32" s="12"/>
      <c r="E32" s="12"/>
      <c r="F32" s="2927">
        <f t="shared" ref="F32:F39" si="0">SUM(C32:E32)</f>
        <v>0</v>
      </c>
      <c r="G32" s="2735"/>
    </row>
    <row r="33" spans="1:7" ht="14">
      <c r="A33" s="2919" t="s">
        <v>801</v>
      </c>
      <c r="B33" s="2720"/>
      <c r="C33" s="12"/>
      <c r="D33" s="12"/>
      <c r="E33" s="12"/>
      <c r="F33" s="2927">
        <f t="shared" si="0"/>
        <v>0</v>
      </c>
      <c r="G33" s="2735"/>
    </row>
    <row r="34" spans="1:7" ht="14">
      <c r="A34" s="2919" t="s">
        <v>802</v>
      </c>
      <c r="B34" s="2720"/>
      <c r="C34" s="12"/>
      <c r="D34" s="12"/>
      <c r="E34" s="12"/>
      <c r="F34" s="2927">
        <f t="shared" si="0"/>
        <v>0</v>
      </c>
      <c r="G34" s="2735"/>
    </row>
    <row r="35" spans="1:7" ht="14">
      <c r="A35" s="2919" t="s">
        <v>803</v>
      </c>
      <c r="B35" s="2720"/>
      <c r="C35" s="12"/>
      <c r="D35" s="12"/>
      <c r="E35" s="12"/>
      <c r="F35" s="2927">
        <f t="shared" si="0"/>
        <v>0</v>
      </c>
      <c r="G35" s="2735"/>
    </row>
    <row r="36" spans="1:7" ht="14">
      <c r="A36" s="2919" t="s">
        <v>804</v>
      </c>
      <c r="B36" s="2720"/>
      <c r="C36" s="12"/>
      <c r="D36" s="12"/>
      <c r="E36" s="12"/>
      <c r="F36" s="2927">
        <f t="shared" si="0"/>
        <v>0</v>
      </c>
      <c r="G36" s="2735"/>
    </row>
    <row r="37" spans="1:7" ht="14">
      <c r="A37" s="2919" t="s">
        <v>805</v>
      </c>
      <c r="B37" s="2720"/>
      <c r="C37" s="12"/>
      <c r="D37" s="12"/>
      <c r="E37" s="12"/>
      <c r="F37" s="2927">
        <f t="shared" si="0"/>
        <v>0</v>
      </c>
      <c r="G37" s="2735"/>
    </row>
    <row r="38" spans="1:7" ht="14">
      <c r="A38" s="2919" t="s">
        <v>806</v>
      </c>
      <c r="B38" s="2720"/>
      <c r="C38" s="12"/>
      <c r="D38" s="12"/>
      <c r="E38" s="12"/>
      <c r="F38" s="2927">
        <f t="shared" si="0"/>
        <v>0</v>
      </c>
      <c r="G38" s="2735"/>
    </row>
    <row r="39" spans="1:7" ht="14">
      <c r="A39" s="2919" t="s">
        <v>807</v>
      </c>
      <c r="B39" s="2720"/>
      <c r="C39" s="12"/>
      <c r="D39" s="12"/>
      <c r="E39" s="12"/>
      <c r="F39" s="2927">
        <f t="shared" si="0"/>
        <v>0</v>
      </c>
      <c r="G39" s="2940"/>
    </row>
    <row r="40" spans="1:7" ht="28">
      <c r="A40" s="2974" t="s">
        <v>808</v>
      </c>
      <c r="B40" s="2720"/>
      <c r="C40" s="592">
        <f>SUM(C32:C39)</f>
        <v>0</v>
      </c>
      <c r="D40" s="592">
        <f>SUM(D32:D39)</f>
        <v>0</v>
      </c>
      <c r="E40" s="592">
        <f>SUM(E32:E39)</f>
        <v>0</v>
      </c>
      <c r="F40" s="2708">
        <f>SUM(F32:F39)</f>
        <v>0</v>
      </c>
      <c r="G40" s="2709">
        <f>SUM(G32:G39)</f>
        <v>0</v>
      </c>
    </row>
    <row r="41" spans="1:7" ht="14">
      <c r="A41" s="2919"/>
      <c r="B41" s="2720"/>
      <c r="C41" s="2711"/>
      <c r="D41" s="2711"/>
      <c r="E41" s="2711"/>
      <c r="F41" s="2712"/>
      <c r="G41" s="2713"/>
    </row>
    <row r="42" spans="1:7" ht="14">
      <c r="A42" s="2973" t="s">
        <v>809</v>
      </c>
      <c r="B42" s="2720"/>
      <c r="C42" s="651"/>
      <c r="D42" s="2721"/>
      <c r="E42" s="2721"/>
      <c r="F42" s="2722"/>
      <c r="G42" s="2723"/>
    </row>
    <row r="43" spans="1:7" ht="14">
      <c r="A43" s="2919" t="s">
        <v>810</v>
      </c>
      <c r="B43" s="2720"/>
      <c r="C43" s="12"/>
      <c r="D43" s="12"/>
      <c r="E43" s="12"/>
      <c r="F43" s="2927">
        <f t="shared" ref="F43:F52" si="1">SUM(C43:E43)</f>
        <v>0</v>
      </c>
      <c r="G43" s="2735"/>
    </row>
    <row r="44" spans="1:7" ht="14">
      <c r="A44" s="2919" t="s">
        <v>811</v>
      </c>
      <c r="B44" s="2720"/>
      <c r="C44" s="12"/>
      <c r="D44" s="12"/>
      <c r="E44" s="12"/>
      <c r="F44" s="2927">
        <f t="shared" si="1"/>
        <v>0</v>
      </c>
      <c r="G44" s="2735"/>
    </row>
    <row r="45" spans="1:7" ht="14">
      <c r="A45" s="2919" t="s">
        <v>812</v>
      </c>
      <c r="B45" s="2720"/>
      <c r="C45" s="12"/>
      <c r="D45" s="12"/>
      <c r="E45" s="12"/>
      <c r="F45" s="2927">
        <f t="shared" si="1"/>
        <v>0</v>
      </c>
      <c r="G45" s="2735"/>
    </row>
    <row r="46" spans="1:7" ht="14">
      <c r="A46" s="2919" t="s">
        <v>814</v>
      </c>
      <c r="B46" s="2714"/>
      <c r="C46" s="12"/>
      <c r="D46" s="12"/>
      <c r="E46" s="12"/>
      <c r="F46" s="2927">
        <f t="shared" si="1"/>
        <v>0</v>
      </c>
      <c r="G46" s="2735"/>
    </row>
    <row r="47" spans="1:7" ht="14">
      <c r="A47" s="2919" t="s">
        <v>1616</v>
      </c>
      <c r="B47" s="2714"/>
      <c r="C47" s="12"/>
      <c r="D47" s="12"/>
      <c r="E47" s="12"/>
      <c r="F47" s="2927">
        <f t="shared" si="1"/>
        <v>0</v>
      </c>
      <c r="G47" s="2735"/>
    </row>
    <row r="48" spans="1:7" ht="14">
      <c r="A48" s="2965" t="s">
        <v>1615</v>
      </c>
      <c r="B48" s="2714"/>
      <c r="C48" s="12"/>
      <c r="D48" s="12"/>
      <c r="E48" s="12"/>
      <c r="F48" s="2927">
        <f t="shared" si="1"/>
        <v>0</v>
      </c>
      <c r="G48" s="2735"/>
    </row>
    <row r="49" spans="1:7" ht="14">
      <c r="A49" s="2919" t="s">
        <v>813</v>
      </c>
      <c r="B49" s="2720"/>
      <c r="C49" s="12"/>
      <c r="D49" s="12"/>
      <c r="E49" s="12"/>
      <c r="F49" s="2927">
        <f t="shared" si="1"/>
        <v>0</v>
      </c>
      <c r="G49" s="2735"/>
    </row>
    <row r="50" spans="1:7" ht="14">
      <c r="A50" s="2768" t="s">
        <v>1955</v>
      </c>
      <c r="B50" s="2724"/>
      <c r="C50" s="12"/>
      <c r="D50" s="12"/>
      <c r="E50" s="12"/>
      <c r="F50" s="2927">
        <f>SUM(C50:E50)</f>
        <v>0</v>
      </c>
      <c r="G50" s="2735"/>
    </row>
    <row r="51" spans="1:7" ht="14">
      <c r="A51" s="2966" t="s">
        <v>1617</v>
      </c>
      <c r="B51" s="2728"/>
      <c r="C51" s="12"/>
      <c r="D51" s="12"/>
      <c r="E51" s="12"/>
      <c r="F51" s="2927">
        <f t="shared" si="1"/>
        <v>0</v>
      </c>
      <c r="G51" s="2735"/>
    </row>
    <row r="52" spans="1:7" ht="14">
      <c r="A52" s="2919" t="s">
        <v>1614</v>
      </c>
      <c r="B52" s="2728"/>
      <c r="C52" s="12"/>
      <c r="D52" s="12"/>
      <c r="E52" s="12"/>
      <c r="F52" s="2927">
        <f t="shared" si="1"/>
        <v>0</v>
      </c>
      <c r="G52" s="2734"/>
    </row>
    <row r="53" spans="1:7" ht="14">
      <c r="A53" s="2919"/>
      <c r="B53" s="2728"/>
      <c r="C53" s="651"/>
      <c r="D53" s="649"/>
      <c r="E53" s="649"/>
      <c r="F53" s="2729"/>
      <c r="G53" s="2730"/>
    </row>
    <row r="54" spans="1:7" ht="14">
      <c r="A54" s="383" t="s">
        <v>1123</v>
      </c>
      <c r="B54" s="2728"/>
      <c r="C54" s="2731">
        <f t="shared" ref="C54:E54" si="2">SUM(C55:C66)</f>
        <v>0</v>
      </c>
      <c r="D54" s="2731">
        <f t="shared" si="2"/>
        <v>0</v>
      </c>
      <c r="E54" s="2731">
        <f t="shared" si="2"/>
        <v>0</v>
      </c>
      <c r="F54" s="2731">
        <f>SUM(F55:F66)</f>
        <v>0</v>
      </c>
      <c r="G54" s="2731">
        <f>SUM(G55:G66)</f>
        <v>0</v>
      </c>
    </row>
    <row r="55" spans="1:7" ht="14">
      <c r="A55" s="4376" t="s">
        <v>1952</v>
      </c>
      <c r="B55" s="2728"/>
      <c r="C55" s="12"/>
      <c r="D55" s="12"/>
      <c r="E55" s="12"/>
      <c r="F55" s="2927">
        <f>SUM(C55:E55)</f>
        <v>0</v>
      </c>
      <c r="G55" s="2732"/>
    </row>
    <row r="56" spans="1:7" ht="14">
      <c r="A56" s="2762"/>
      <c r="B56" s="2728"/>
      <c r="C56" s="12"/>
      <c r="D56" s="12"/>
      <c r="E56" s="12"/>
      <c r="F56" s="2927">
        <f t="shared" ref="F56:F66" si="3">SUM(C56:E56)</f>
        <v>0</v>
      </c>
      <c r="G56" s="2734"/>
    </row>
    <row r="57" spans="1:7" ht="14">
      <c r="A57" s="2762"/>
      <c r="B57" s="489"/>
      <c r="C57" s="12"/>
      <c r="D57" s="12"/>
      <c r="E57" s="12"/>
      <c r="F57" s="2927">
        <f t="shared" si="3"/>
        <v>0</v>
      </c>
      <c r="G57" s="2734"/>
    </row>
    <row r="58" spans="1:7" ht="14">
      <c r="A58" s="2763"/>
      <c r="B58" s="489"/>
      <c r="C58" s="12"/>
      <c r="D58" s="12"/>
      <c r="E58" s="12"/>
      <c r="F58" s="2927">
        <f t="shared" si="3"/>
        <v>0</v>
      </c>
      <c r="G58" s="2734"/>
    </row>
    <row r="59" spans="1:7" ht="14">
      <c r="A59" s="2762"/>
      <c r="B59" s="489"/>
      <c r="C59" s="12"/>
      <c r="D59" s="12"/>
      <c r="E59" s="12"/>
      <c r="F59" s="2927">
        <f t="shared" si="3"/>
        <v>0</v>
      </c>
      <c r="G59" s="2734"/>
    </row>
    <row r="60" spans="1:7" ht="14">
      <c r="A60" s="2763"/>
      <c r="B60" s="489"/>
      <c r="C60" s="12"/>
      <c r="D60" s="12"/>
      <c r="E60" s="12"/>
      <c r="F60" s="2939">
        <f t="shared" si="3"/>
        <v>0</v>
      </c>
      <c r="G60" s="2735"/>
    </row>
    <row r="61" spans="1:7" ht="14">
      <c r="A61" s="2763"/>
      <c r="B61" s="489"/>
      <c r="C61" s="12"/>
      <c r="D61" s="12"/>
      <c r="E61" s="12"/>
      <c r="F61" s="2939">
        <f t="shared" si="3"/>
        <v>0</v>
      </c>
      <c r="G61" s="2735"/>
    </row>
    <row r="62" spans="1:7" ht="14">
      <c r="A62" s="2762"/>
      <c r="B62" s="489"/>
      <c r="C62" s="12"/>
      <c r="D62" s="12"/>
      <c r="E62" s="12"/>
      <c r="F62" s="2939">
        <f t="shared" si="3"/>
        <v>0</v>
      </c>
      <c r="G62" s="2735"/>
    </row>
    <row r="63" spans="1:7" ht="14">
      <c r="A63" s="2763"/>
      <c r="B63" s="489"/>
      <c r="C63" s="12"/>
      <c r="D63" s="12"/>
      <c r="E63" s="12"/>
      <c r="F63" s="2939">
        <f t="shared" si="3"/>
        <v>0</v>
      </c>
      <c r="G63" s="2735"/>
    </row>
    <row r="64" spans="1:7" ht="14">
      <c r="A64" s="2763"/>
      <c r="B64" s="489"/>
      <c r="C64" s="12"/>
      <c r="D64" s="12"/>
      <c r="E64" s="12"/>
      <c r="F64" s="2939">
        <f t="shared" si="3"/>
        <v>0</v>
      </c>
      <c r="G64" s="2735"/>
    </row>
    <row r="65" spans="1:7" ht="14">
      <c r="A65" s="2763"/>
      <c r="B65" s="489"/>
      <c r="C65" s="12"/>
      <c r="D65" s="12"/>
      <c r="E65" s="12"/>
      <c r="F65" s="2939">
        <f t="shared" si="3"/>
        <v>0</v>
      </c>
      <c r="G65" s="2735"/>
    </row>
    <row r="66" spans="1:7" ht="14">
      <c r="A66" s="2972"/>
      <c r="B66" s="489"/>
      <c r="C66" s="1806"/>
      <c r="D66" s="1806"/>
      <c r="E66" s="1806"/>
      <c r="F66" s="2939">
        <f t="shared" si="3"/>
        <v>0</v>
      </c>
      <c r="G66" s="2736"/>
    </row>
    <row r="67" spans="1:7" ht="14">
      <c r="A67" s="2737"/>
      <c r="B67" s="489"/>
      <c r="C67" s="2738"/>
      <c r="D67" s="2738"/>
      <c r="E67" s="2738"/>
      <c r="F67" s="2739"/>
      <c r="G67" s="2740"/>
    </row>
    <row r="68" spans="1:7" ht="14">
      <c r="A68" s="24" t="s">
        <v>824</v>
      </c>
      <c r="B68" s="489"/>
      <c r="C68" s="592">
        <f>SUM(C43:C54)</f>
        <v>0</v>
      </c>
      <c r="D68" s="592">
        <f>SUM(D43:D54)</f>
        <v>0</v>
      </c>
      <c r="E68" s="592">
        <f>SUM(E43:E54)</f>
        <v>0</v>
      </c>
      <c r="F68" s="2708">
        <f>SUM(F43:F54)</f>
        <v>0</v>
      </c>
      <c r="G68" s="2709">
        <f>SUM(G43:G54)</f>
        <v>0</v>
      </c>
    </row>
    <row r="69" spans="1:7" ht="14">
      <c r="A69" s="23"/>
      <c r="B69" s="489"/>
      <c r="C69" s="2711"/>
      <c r="D69" s="2711"/>
      <c r="E69" s="2711"/>
      <c r="F69" s="2712"/>
      <c r="G69" s="2713"/>
    </row>
    <row r="70" spans="1:7" ht="14">
      <c r="A70" s="22" t="s">
        <v>817</v>
      </c>
      <c r="B70" s="489"/>
      <c r="C70" s="651"/>
      <c r="D70" s="651"/>
      <c r="E70" s="651"/>
      <c r="F70" s="2722"/>
      <c r="G70" s="2741"/>
    </row>
    <row r="71" spans="1:7" ht="14">
      <c r="A71" s="2971" t="s">
        <v>818</v>
      </c>
      <c r="B71" s="489"/>
      <c r="C71" s="12"/>
      <c r="D71" s="12"/>
      <c r="E71" s="12"/>
      <c r="F71" s="2939">
        <f>SUM(C71:E71)</f>
        <v>0</v>
      </c>
      <c r="G71" s="2735"/>
    </row>
    <row r="72" spans="1:7" ht="14">
      <c r="A72" s="2971" t="s">
        <v>819</v>
      </c>
      <c r="B72" s="489"/>
      <c r="C72" s="2742">
        <f t="shared" ref="C72:E72" si="4">SUM(C73:C78)</f>
        <v>0</v>
      </c>
      <c r="D72" s="2742">
        <f t="shared" si="4"/>
        <v>0</v>
      </c>
      <c r="E72" s="2742">
        <f t="shared" si="4"/>
        <v>0</v>
      </c>
      <c r="F72" s="2742">
        <f>SUM(F73:F78)</f>
        <v>0</v>
      </c>
      <c r="G72" s="2742">
        <f>SUM(G73:G78)</f>
        <v>0</v>
      </c>
    </row>
    <row r="73" spans="1:7" ht="14">
      <c r="A73" s="4378"/>
      <c r="B73" s="489"/>
      <c r="C73" s="320"/>
      <c r="D73" s="320"/>
      <c r="E73" s="320"/>
      <c r="F73" s="2927">
        <f t="shared" ref="F73:F78" si="5">SUM(C73:E73)</f>
        <v>0</v>
      </c>
      <c r="G73" s="25"/>
    </row>
    <row r="74" spans="1:7" ht="14">
      <c r="A74" s="2763"/>
      <c r="B74" s="489"/>
      <c r="C74" s="12"/>
      <c r="D74" s="12"/>
      <c r="E74" s="12"/>
      <c r="F74" s="2927">
        <f t="shared" si="5"/>
        <v>0</v>
      </c>
      <c r="G74" s="25"/>
    </row>
    <row r="75" spans="1:7" ht="14">
      <c r="A75" s="2733"/>
      <c r="B75" s="489"/>
      <c r="C75" s="320"/>
      <c r="D75" s="320"/>
      <c r="E75" s="320"/>
      <c r="F75" s="2927">
        <f t="shared" si="5"/>
        <v>0</v>
      </c>
      <c r="G75" s="25"/>
    </row>
    <row r="76" spans="1:7" ht="14">
      <c r="A76" s="2733"/>
      <c r="B76" s="489"/>
      <c r="C76" s="320"/>
      <c r="D76" s="320"/>
      <c r="E76" s="320"/>
      <c r="F76" s="2927">
        <f t="shared" si="5"/>
        <v>0</v>
      </c>
      <c r="G76" s="25"/>
    </row>
    <row r="77" spans="1:7" ht="14">
      <c r="A77" s="2733"/>
      <c r="B77" s="489"/>
      <c r="C77" s="320"/>
      <c r="D77" s="320"/>
      <c r="E77" s="320"/>
      <c r="F77" s="2927">
        <f t="shared" si="5"/>
        <v>0</v>
      </c>
      <c r="G77" s="25"/>
    </row>
    <row r="78" spans="1:7" ht="14">
      <c r="A78" s="2733"/>
      <c r="B78" s="489"/>
      <c r="C78" s="320"/>
      <c r="D78" s="320"/>
      <c r="E78" s="320"/>
      <c r="F78" s="2927">
        <f t="shared" si="5"/>
        <v>0</v>
      </c>
      <c r="G78" s="25"/>
    </row>
    <row r="79" spans="1:7" ht="14">
      <c r="A79" s="23"/>
      <c r="B79" s="489"/>
      <c r="C79" s="2738"/>
      <c r="D79" s="2738"/>
      <c r="E79" s="2738"/>
      <c r="F79" s="2738"/>
      <c r="G79" s="2743"/>
    </row>
    <row r="80" spans="1:7" ht="14">
      <c r="A80" s="24" t="s">
        <v>820</v>
      </c>
      <c r="B80" s="489"/>
      <c r="C80" s="592">
        <f>SUM(C71:C72)</f>
        <v>0</v>
      </c>
      <c r="D80" s="592">
        <f>SUM(D71:D72)</f>
        <v>0</v>
      </c>
      <c r="E80" s="592">
        <f>SUM(E71:E72)</f>
        <v>0</v>
      </c>
      <c r="F80" s="592">
        <f>SUM(F71:F72)</f>
        <v>0</v>
      </c>
      <c r="G80" s="788">
        <f>SUM(G71:G72)</f>
        <v>0</v>
      </c>
    </row>
    <row r="81" spans="1:11" ht="14">
      <c r="A81" s="23"/>
      <c r="B81" s="2744"/>
      <c r="C81" s="2631"/>
      <c r="D81" s="2631"/>
      <c r="E81" s="2745"/>
      <c r="F81" s="2631"/>
      <c r="G81" s="2746"/>
    </row>
    <row r="82" spans="1:11" ht="14">
      <c r="A82" s="69" t="s">
        <v>825</v>
      </c>
      <c r="B82" s="419"/>
      <c r="C82" s="592">
        <f>C17+C23+C29+C40+C68+C80</f>
        <v>0</v>
      </c>
      <c r="D82" s="592">
        <f>D17+D23+D29+D40+D68+D80</f>
        <v>0</v>
      </c>
      <c r="E82" s="592">
        <f>E17+E23+E29+E40+E68+E80</f>
        <v>0</v>
      </c>
      <c r="F82" s="592">
        <f>F17+F23+F29+F40+F68+F80</f>
        <v>0</v>
      </c>
      <c r="G82" s="788">
        <f>G17+G23+G29+G40+G68+G80</f>
        <v>0</v>
      </c>
      <c r="I82" s="555">
        <f>G82</f>
        <v>0</v>
      </c>
      <c r="J82" s="554"/>
      <c r="K82" s="554"/>
    </row>
    <row r="83" spans="1:11">
      <c r="A83" s="3086" t="s">
        <v>1125</v>
      </c>
      <c r="B83" s="395"/>
      <c r="C83" s="395"/>
      <c r="D83" s="395"/>
      <c r="E83" s="395"/>
      <c r="F83" s="395"/>
      <c r="G83" s="395"/>
      <c r="I83" s="555">
        <f>-G20</f>
        <v>0</v>
      </c>
      <c r="J83" s="554"/>
      <c r="K83" s="554"/>
    </row>
    <row r="84" spans="1:11">
      <c r="A84" s="3086" t="s">
        <v>1629</v>
      </c>
      <c r="B84" s="395"/>
      <c r="C84" s="395"/>
      <c r="D84" s="395"/>
      <c r="E84" s="395"/>
      <c r="F84" s="395"/>
      <c r="G84" s="395"/>
      <c r="I84" s="554">
        <v>9460259</v>
      </c>
      <c r="J84" s="554"/>
      <c r="K84" s="554"/>
    </row>
    <row r="85" spans="1:11" ht="13.5" thickBot="1">
      <c r="A85" s="395"/>
      <c r="B85" s="395"/>
      <c r="C85" s="395"/>
      <c r="D85" s="395"/>
      <c r="E85" s="395"/>
      <c r="F85" s="395"/>
      <c r="G85" s="395"/>
      <c r="I85" s="556">
        <f>I82+I83+I84</f>
        <v>9460259</v>
      </c>
      <c r="J85" s="554" t="s">
        <v>1956</v>
      </c>
      <c r="K85" s="554"/>
    </row>
    <row r="86" spans="1:11" s="393" customFormat="1" ht="14.5" thickTop="1">
      <c r="A86" s="395"/>
      <c r="B86" s="395"/>
      <c r="C86" s="397"/>
      <c r="D86" s="397"/>
      <c r="E86" s="397"/>
      <c r="G86" s="4113" t="str">
        <f>+ToC!E96</f>
        <v xml:space="preserve">GENERAL Annual Return </v>
      </c>
    </row>
    <row r="87" spans="1:11" s="393" customFormat="1" ht="14">
      <c r="A87" s="395"/>
      <c r="B87" s="395"/>
      <c r="C87" s="397"/>
      <c r="D87" s="397"/>
      <c r="E87" s="397"/>
      <c r="F87" s="397"/>
      <c r="G87" s="407" t="s">
        <v>2364</v>
      </c>
    </row>
    <row r="88" spans="1:11" hidden="1"/>
    <row r="89" spans="1:11" hidden="1">
      <c r="G89" s="506"/>
    </row>
    <row r="90" spans="1:11" hidden="1"/>
    <row r="91" spans="1:11" hidden="1">
      <c r="I91" s="506"/>
    </row>
    <row r="92" spans="1:11" hidden="1"/>
    <row r="93" spans="1:11" hidden="1"/>
    <row r="94" spans="1:11" hidden="1"/>
    <row r="95" spans="1:11" hidden="1"/>
  </sheetData>
  <sheetProtection password="C3AA" sheet="1" objects="1" scenarios="1"/>
  <customSheetViews>
    <customSheetView guid="{54084986-DBD9-467D-BB87-84DFF604BE53}">
      <selection activeCell="J13" sqref="J13"/>
      <pageMargins left="0.7" right="0.7" top="0.75" bottom="0.75" header="0.3" footer="0.3"/>
      <pageSetup paperSize="5" scale="60" orientation="portrait" r:id="rId1"/>
    </customSheetView>
  </customSheetViews>
  <mergeCells count="5">
    <mergeCell ref="A1:G1"/>
    <mergeCell ref="A9:G9"/>
    <mergeCell ref="A11:G11"/>
    <mergeCell ref="H20:M20"/>
    <mergeCell ref="H26:L26"/>
  </mergeCells>
  <dataValidations count="1">
    <dataValidation type="decimal" operator="lessThanOrEqual" allowBlank="1" showInputMessage="1" showErrorMessage="1" errorTitle="Numbers Only" error="You can only enter numbers in these cells.To re input a number, press Cancel  or Retry and  delete, and then re enter a valid number_x000a_" sqref="D17:G18 F79:F82 D22:G25 D28:G31 D40:G42 F53:F54 F67:F70 C15 C17:C19 C21:C25 C28:C37 D72:G72 G73:G82 D73:E82 G53:G71 D53:E71 C39:C82">
      <formula1>50000000000</formula1>
    </dataValidation>
  </dataValidations>
  <hyperlinks>
    <hyperlink ref="A1:G1" location="ToC!A1" display="60.12"/>
  </hyperlinks>
  <pageMargins left="0.70866141732283472" right="0.70866141732283472" top="0.74803149606299213" bottom="0.74803149606299213" header="0.31496062992125984" footer="0.31496062992125984"/>
  <pageSetup paperSize="5" scale="65" orientation="portrait"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theme="9" tint="-0.499984740745262"/>
  </sheetPr>
  <dimension ref="A1:J164"/>
  <sheetViews>
    <sheetView topLeftCell="A75" workbookViewId="0">
      <selection activeCell="E87" sqref="E87"/>
    </sheetView>
  </sheetViews>
  <sheetFormatPr defaultColWidth="0" defaultRowHeight="13" zeroHeight="1"/>
  <cols>
    <col min="1" max="1" width="10.69921875" style="14" customWidth="1"/>
    <col min="2" max="2" width="100.796875" style="14" customWidth="1"/>
    <col min="3" max="3" width="6.796875" style="14" customWidth="1"/>
    <col min="4" max="4" width="9.5" style="14" bestFit="1" customWidth="1"/>
    <col min="5" max="5" width="20.5" style="14" customWidth="1"/>
    <col min="6" max="6" width="1.69921875" style="14" bestFit="1" customWidth="1"/>
    <col min="7" max="7" width="11.296875" style="14" customWidth="1"/>
    <col min="8" max="8" width="20.5" style="14" customWidth="1"/>
    <col min="9" max="9" width="20.296875" style="14" customWidth="1"/>
    <col min="10" max="16384" width="9.296875" style="14" hidden="1"/>
  </cols>
  <sheetData>
    <row r="1" spans="1:9">
      <c r="A1" s="5763" t="s">
        <v>57</v>
      </c>
      <c r="B1" s="5764"/>
      <c r="C1" s="5764"/>
      <c r="D1" s="5764"/>
      <c r="E1" s="5764"/>
      <c r="F1" s="5764"/>
      <c r="G1" s="5764"/>
      <c r="H1" s="5764"/>
      <c r="I1" s="5764"/>
    </row>
    <row r="2" spans="1:9" ht="14">
      <c r="A2" s="5765"/>
      <c r="B2" s="5765"/>
      <c r="C2" s="257"/>
      <c r="D2" s="258"/>
      <c r="E2" s="259"/>
      <c r="F2" s="260"/>
      <c r="G2" s="258"/>
      <c r="H2" s="259"/>
      <c r="I2" s="259"/>
    </row>
    <row r="3" spans="1:9" ht="14">
      <c r="A3" s="1795" t="str">
        <f>+Cover!A14</f>
        <v>Select Name of Insurer/ Financial Holding Company</v>
      </c>
      <c r="B3" s="1796"/>
      <c r="C3" s="259"/>
      <c r="D3" s="258"/>
      <c r="E3" s="259"/>
      <c r="F3" s="260"/>
      <c r="G3" s="258"/>
      <c r="H3" s="259"/>
      <c r="I3" s="259"/>
    </row>
    <row r="4" spans="1:9" ht="14">
      <c r="A4" s="1794" t="str">
        <f>+ToC!A3</f>
        <v>Insurer/Financial Holding Company</v>
      </c>
      <c r="B4" s="302"/>
      <c r="C4" s="259"/>
      <c r="D4" s="258"/>
      <c r="E4" s="259"/>
      <c r="F4" s="260"/>
      <c r="G4" s="258"/>
      <c r="H4" s="259"/>
      <c r="I4" s="259"/>
    </row>
    <row r="5" spans="1:9" ht="14">
      <c r="A5" s="262"/>
      <c r="B5" s="263"/>
      <c r="C5" s="263"/>
      <c r="D5" s="258"/>
      <c r="E5" s="263"/>
      <c r="F5" s="259"/>
      <c r="G5" s="258"/>
      <c r="H5" s="259"/>
      <c r="I5" s="264"/>
    </row>
    <row r="6" spans="1:9" ht="14">
      <c r="A6" s="265" t="str">
        <f>+ToC!A5</f>
        <v>General Insurers Annual Return</v>
      </c>
      <c r="B6" s="259"/>
      <c r="C6" s="259"/>
      <c r="D6" s="258"/>
      <c r="E6" s="259"/>
      <c r="F6" s="259"/>
      <c r="G6" s="258"/>
      <c r="H6" s="79"/>
      <c r="I6" s="267"/>
    </row>
    <row r="7" spans="1:9" ht="14">
      <c r="A7" s="265" t="str">
        <f>+ToC!A6</f>
        <v>For Year Ended:</v>
      </c>
      <c r="B7" s="259"/>
      <c r="C7" s="259"/>
      <c r="D7" s="258"/>
      <c r="E7" s="259"/>
      <c r="F7" s="259"/>
      <c r="G7" s="258"/>
      <c r="H7" s="266">
        <f>+Cover!A22</f>
        <v>0</v>
      </c>
      <c r="I7" s="267"/>
    </row>
    <row r="8" spans="1:9" ht="14">
      <c r="A8" s="265"/>
      <c r="B8" s="267" t="s">
        <v>56</v>
      </c>
      <c r="C8" s="259"/>
      <c r="D8" s="258"/>
      <c r="E8" s="259"/>
      <c r="F8" s="259"/>
      <c r="G8" s="258"/>
      <c r="H8" s="267"/>
      <c r="I8" s="267"/>
    </row>
    <row r="9" spans="1:9" ht="14">
      <c r="A9" s="268"/>
      <c r="B9" s="269"/>
      <c r="C9" s="259"/>
      <c r="D9" s="258" t="s">
        <v>826</v>
      </c>
      <c r="E9" s="267" t="s">
        <v>827</v>
      </c>
      <c r="F9" s="270"/>
      <c r="G9" s="258" t="s">
        <v>826</v>
      </c>
      <c r="H9" s="267" t="s">
        <v>827</v>
      </c>
      <c r="I9" s="267" t="s">
        <v>828</v>
      </c>
    </row>
    <row r="10" spans="1:9" ht="14">
      <c r="A10" s="271"/>
      <c r="B10" s="79"/>
      <c r="C10" s="259"/>
      <c r="D10" s="273"/>
      <c r="E10" s="278"/>
      <c r="F10" s="259"/>
      <c r="G10" s="275"/>
      <c r="H10" s="278"/>
      <c r="I10" s="278" t="s">
        <v>112</v>
      </c>
    </row>
    <row r="11" spans="1:9" ht="14">
      <c r="A11" s="279" t="s">
        <v>26</v>
      </c>
      <c r="B11" s="272" t="s">
        <v>829</v>
      </c>
      <c r="C11" s="259"/>
      <c r="D11" s="273"/>
      <c r="E11" s="274"/>
      <c r="F11" s="259"/>
      <c r="G11" s="275"/>
      <c r="H11" s="276"/>
      <c r="I11" s="277"/>
    </row>
    <row r="12" spans="1:9" ht="14">
      <c r="A12" s="279"/>
      <c r="B12" s="290" t="s">
        <v>1562</v>
      </c>
      <c r="C12" s="294"/>
      <c r="D12" s="282" t="s">
        <v>26</v>
      </c>
      <c r="E12" s="4389">
        <f>+'20.10'!E15</f>
        <v>0</v>
      </c>
      <c r="F12" s="294"/>
      <c r="G12" s="283" t="s">
        <v>33</v>
      </c>
      <c r="H12" s="4389">
        <f>+'21.12'!T16</f>
        <v>0</v>
      </c>
      <c r="I12" s="4404">
        <f t="shared" ref="I12:I36" si="0">E12-H12</f>
        <v>0</v>
      </c>
    </row>
    <row r="13" spans="1:9" ht="14">
      <c r="A13" s="279"/>
      <c r="B13" s="290" t="s">
        <v>1563</v>
      </c>
      <c r="C13" s="2676"/>
      <c r="D13" s="282" t="s">
        <v>26</v>
      </c>
      <c r="E13" s="4390">
        <f>+'20.10'!F15</f>
        <v>0</v>
      </c>
      <c r="F13" s="2676"/>
      <c r="G13" s="283" t="s">
        <v>33</v>
      </c>
      <c r="H13" s="4390">
        <f>+'21.12'!U16</f>
        <v>0</v>
      </c>
      <c r="I13" s="4404">
        <f t="shared" si="0"/>
        <v>0</v>
      </c>
    </row>
    <row r="14" spans="1:9" ht="14">
      <c r="A14" s="279"/>
      <c r="B14" s="2675" t="s">
        <v>1564</v>
      </c>
      <c r="C14" s="2676"/>
      <c r="D14" s="282" t="s">
        <v>26</v>
      </c>
      <c r="E14" s="4390">
        <f>+'20.10'!E17</f>
        <v>0</v>
      </c>
      <c r="F14" s="2676"/>
      <c r="G14" s="283" t="s">
        <v>33</v>
      </c>
      <c r="H14" s="4390">
        <f>+'21.12'!T29</f>
        <v>0</v>
      </c>
      <c r="I14" s="4404">
        <f t="shared" si="0"/>
        <v>0</v>
      </c>
    </row>
    <row r="15" spans="1:9" ht="14">
      <c r="A15" s="279"/>
      <c r="B15" s="2675" t="s">
        <v>1565</v>
      </c>
      <c r="C15" s="2676"/>
      <c r="D15" s="282" t="s">
        <v>26</v>
      </c>
      <c r="E15" s="4390">
        <f>+'20.10'!F17</f>
        <v>0</v>
      </c>
      <c r="F15" s="2676"/>
      <c r="G15" s="283" t="s">
        <v>33</v>
      </c>
      <c r="H15" s="4390">
        <f>+'21.12'!U29</f>
        <v>0</v>
      </c>
      <c r="I15" s="4404">
        <f t="shared" si="0"/>
        <v>0</v>
      </c>
    </row>
    <row r="16" spans="1:9" ht="14">
      <c r="A16" s="279"/>
      <c r="B16" s="2675" t="s">
        <v>1566</v>
      </c>
      <c r="C16" s="2676"/>
      <c r="D16" s="282" t="s">
        <v>26</v>
      </c>
      <c r="E16" s="4390">
        <f>+'20.10'!E18</f>
        <v>0</v>
      </c>
      <c r="F16" s="2676"/>
      <c r="G16" s="283" t="s">
        <v>33</v>
      </c>
      <c r="H16" s="4390">
        <f>+'21.12'!T31</f>
        <v>0</v>
      </c>
      <c r="I16" s="4404">
        <f t="shared" si="0"/>
        <v>0</v>
      </c>
    </row>
    <row r="17" spans="1:9" ht="14">
      <c r="A17" s="279"/>
      <c r="B17" s="2675" t="s">
        <v>1568</v>
      </c>
      <c r="C17" s="2676"/>
      <c r="D17" s="282" t="s">
        <v>26</v>
      </c>
      <c r="E17" s="4390">
        <f>+'20.10'!F18</f>
        <v>0</v>
      </c>
      <c r="F17" s="2676"/>
      <c r="G17" s="283" t="s">
        <v>33</v>
      </c>
      <c r="H17" s="4390">
        <f>+'21.12'!U31</f>
        <v>0</v>
      </c>
      <c r="I17" s="4404">
        <f t="shared" si="0"/>
        <v>0</v>
      </c>
    </row>
    <row r="18" spans="1:9" ht="14">
      <c r="A18" s="279"/>
      <c r="B18" s="2675" t="s">
        <v>1567</v>
      </c>
      <c r="C18" s="2676"/>
      <c r="D18" s="282" t="s">
        <v>26</v>
      </c>
      <c r="E18" s="4390">
        <f>+'20.10'!E19</f>
        <v>0</v>
      </c>
      <c r="F18" s="2676"/>
      <c r="G18" s="283" t="s">
        <v>33</v>
      </c>
      <c r="H18" s="4390">
        <f>+'21.12'!T41</f>
        <v>0</v>
      </c>
      <c r="I18" s="4404">
        <f t="shared" si="0"/>
        <v>0</v>
      </c>
    </row>
    <row r="19" spans="1:9" ht="14">
      <c r="A19" s="279"/>
      <c r="B19" s="2675" t="s">
        <v>1569</v>
      </c>
      <c r="C19" s="2676"/>
      <c r="D19" s="282" t="s">
        <v>26</v>
      </c>
      <c r="E19" s="4390">
        <f>+'20.10'!F19</f>
        <v>0</v>
      </c>
      <c r="F19" s="2676"/>
      <c r="G19" s="283" t="s">
        <v>33</v>
      </c>
      <c r="H19" s="4390">
        <f>+'21.12'!U41</f>
        <v>0</v>
      </c>
      <c r="I19" s="4404">
        <f t="shared" si="0"/>
        <v>0</v>
      </c>
    </row>
    <row r="20" spans="1:9" ht="14">
      <c r="A20" s="279"/>
      <c r="B20" s="2675" t="s">
        <v>1570</v>
      </c>
      <c r="C20" s="2676"/>
      <c r="D20" s="282" t="s">
        <v>26</v>
      </c>
      <c r="E20" s="4390">
        <f>+'20.10'!E21</f>
        <v>0</v>
      </c>
      <c r="F20" s="2676"/>
      <c r="G20" s="283" t="s">
        <v>33</v>
      </c>
      <c r="H20" s="4390">
        <f>+'21.12'!T49</f>
        <v>0</v>
      </c>
      <c r="I20" s="4404">
        <f t="shared" si="0"/>
        <v>0</v>
      </c>
    </row>
    <row r="21" spans="1:9" ht="14">
      <c r="A21" s="279"/>
      <c r="B21" s="2675" t="s">
        <v>1571</v>
      </c>
      <c r="C21" s="2676"/>
      <c r="D21" s="282" t="s">
        <v>26</v>
      </c>
      <c r="E21" s="4390">
        <f>+'20.10'!F21</f>
        <v>0</v>
      </c>
      <c r="F21" s="2676"/>
      <c r="G21" s="283" t="s">
        <v>33</v>
      </c>
      <c r="H21" s="4390">
        <f>+'21.12'!U49</f>
        <v>0</v>
      </c>
      <c r="I21" s="4404">
        <f t="shared" si="0"/>
        <v>0</v>
      </c>
    </row>
    <row r="22" spans="1:9" ht="14">
      <c r="A22" s="279"/>
      <c r="B22" s="2675" t="s">
        <v>1572</v>
      </c>
      <c r="C22" s="2676"/>
      <c r="D22" s="282" t="s">
        <v>26</v>
      </c>
      <c r="E22" s="4390">
        <f>+'20.10'!E22</f>
        <v>0</v>
      </c>
      <c r="F22" s="2676"/>
      <c r="G22" s="283" t="s">
        <v>33</v>
      </c>
      <c r="H22" s="4390">
        <f>+'21.12'!T50</f>
        <v>0</v>
      </c>
      <c r="I22" s="4404">
        <f t="shared" si="0"/>
        <v>0</v>
      </c>
    </row>
    <row r="23" spans="1:9" ht="14">
      <c r="A23" s="279"/>
      <c r="B23" s="2675" t="s">
        <v>1574</v>
      </c>
      <c r="C23" s="2676"/>
      <c r="D23" s="282" t="s">
        <v>26</v>
      </c>
      <c r="E23" s="4390">
        <f>+'20.10'!F22</f>
        <v>0</v>
      </c>
      <c r="F23" s="2676"/>
      <c r="G23" s="283" t="s">
        <v>33</v>
      </c>
      <c r="H23" s="4390">
        <f>+'21.12'!U50</f>
        <v>0</v>
      </c>
      <c r="I23" s="4404">
        <f t="shared" si="0"/>
        <v>0</v>
      </c>
    </row>
    <row r="24" spans="1:9" ht="14">
      <c r="A24" s="279"/>
      <c r="B24" s="2675" t="s">
        <v>1573</v>
      </c>
      <c r="C24" s="2676"/>
      <c r="D24" s="282" t="s">
        <v>26</v>
      </c>
      <c r="E24" s="4390">
        <f>+'20.10'!E23</f>
        <v>0</v>
      </c>
      <c r="F24" s="2676"/>
      <c r="G24" s="283" t="s">
        <v>33</v>
      </c>
      <c r="H24" s="4390">
        <f>+'21.12'!T48</f>
        <v>0</v>
      </c>
      <c r="I24" s="4404">
        <f t="shared" si="0"/>
        <v>0</v>
      </c>
    </row>
    <row r="25" spans="1:9" ht="14">
      <c r="A25" s="279"/>
      <c r="B25" s="2675" t="s">
        <v>1575</v>
      </c>
      <c r="C25" s="2676"/>
      <c r="D25" s="282" t="s">
        <v>26</v>
      </c>
      <c r="E25" s="4390">
        <f>+'20.10'!F23</f>
        <v>0</v>
      </c>
      <c r="F25" s="2676"/>
      <c r="G25" s="283" t="s">
        <v>33</v>
      </c>
      <c r="H25" s="4390">
        <f>+'21.12'!U48</f>
        <v>0</v>
      </c>
      <c r="I25" s="4404">
        <f t="shared" si="0"/>
        <v>0</v>
      </c>
    </row>
    <row r="26" spans="1:9" ht="14">
      <c r="A26" s="279"/>
      <c r="B26" s="290" t="s">
        <v>1561</v>
      </c>
      <c r="C26" s="281"/>
      <c r="D26" s="282" t="s">
        <v>26</v>
      </c>
      <c r="E26" s="4391">
        <f>+'20.10'!F69</f>
        <v>0</v>
      </c>
      <c r="F26" s="281"/>
      <c r="G26" s="283" t="s">
        <v>1204</v>
      </c>
      <c r="H26" s="4391">
        <f>'20.30'!D44</f>
        <v>0</v>
      </c>
      <c r="I26" s="4404">
        <f>E26-H26</f>
        <v>0</v>
      </c>
    </row>
    <row r="27" spans="1:9" ht="14">
      <c r="A27" s="279"/>
      <c r="B27" s="290" t="s">
        <v>1581</v>
      </c>
      <c r="C27" s="281"/>
      <c r="D27" s="282" t="s">
        <v>26</v>
      </c>
      <c r="E27" s="4391">
        <f>'20.10'!E69</f>
        <v>0</v>
      </c>
      <c r="F27" s="281"/>
      <c r="G27" s="283" t="s">
        <v>1204</v>
      </c>
      <c r="H27" s="4391">
        <f>'20.30'!D29</f>
        <v>0</v>
      </c>
      <c r="I27" s="4404">
        <f>E27-H27</f>
        <v>0</v>
      </c>
    </row>
    <row r="28" spans="1:9" ht="14">
      <c r="A28" s="279"/>
      <c r="B28" s="2675" t="s">
        <v>1587</v>
      </c>
      <c r="C28" s="2676"/>
      <c r="D28" s="282" t="s">
        <v>26</v>
      </c>
      <c r="E28" s="4390">
        <f>+'20.10'!E71</f>
        <v>0</v>
      </c>
      <c r="F28" s="2676"/>
      <c r="G28" s="283" t="s">
        <v>1204</v>
      </c>
      <c r="H28" s="4390">
        <f>+'20.30'!E44</f>
        <v>0</v>
      </c>
      <c r="I28" s="4404">
        <f>E28-H28</f>
        <v>0</v>
      </c>
    </row>
    <row r="29" spans="1:9" ht="14">
      <c r="A29" s="279"/>
      <c r="B29" s="2675" t="s">
        <v>1588</v>
      </c>
      <c r="C29" s="2676"/>
      <c r="D29" s="282" t="s">
        <v>26</v>
      </c>
      <c r="E29" s="4390">
        <f>+'20.10'!F71</f>
        <v>0</v>
      </c>
      <c r="F29" s="2676"/>
      <c r="G29" s="283" t="s">
        <v>1204</v>
      </c>
      <c r="H29" s="4390">
        <f>+'20.30'!E29</f>
        <v>0</v>
      </c>
      <c r="I29" s="4404">
        <f>E29-H29</f>
        <v>0</v>
      </c>
    </row>
    <row r="30" spans="1:9" ht="14">
      <c r="A30" s="279"/>
      <c r="B30" s="2675"/>
      <c r="C30" s="2676"/>
      <c r="D30" s="2677"/>
      <c r="E30" s="4390"/>
      <c r="F30" s="2676"/>
      <c r="G30" s="2678"/>
      <c r="H30" s="4390"/>
      <c r="I30" s="4405"/>
    </row>
    <row r="31" spans="1:9" ht="14">
      <c r="A31" s="279"/>
      <c r="B31" s="290" t="s">
        <v>1582</v>
      </c>
      <c r="C31" s="281"/>
      <c r="D31" s="282" t="s">
        <v>26</v>
      </c>
      <c r="E31" s="4392">
        <f>'20.10'!E72</f>
        <v>0</v>
      </c>
      <c r="F31" s="281"/>
      <c r="G31" s="283" t="s">
        <v>1204</v>
      </c>
      <c r="H31" s="4392">
        <f>+'20.30'!F29</f>
        <v>0</v>
      </c>
      <c r="I31" s="4404">
        <f>E31-H31</f>
        <v>0</v>
      </c>
    </row>
    <row r="32" spans="1:9" ht="14">
      <c r="A32" s="279"/>
      <c r="B32" s="290" t="s">
        <v>1583</v>
      </c>
      <c r="C32" s="281"/>
      <c r="D32" s="282" t="s">
        <v>26</v>
      </c>
      <c r="E32" s="4392">
        <f>'20.10'!F72</f>
        <v>0</v>
      </c>
      <c r="F32" s="281"/>
      <c r="G32" s="283" t="s">
        <v>1204</v>
      </c>
      <c r="H32" s="4392">
        <f>'20.30'!F44</f>
        <v>0</v>
      </c>
      <c r="I32" s="4404">
        <f>E32-H32</f>
        <v>0</v>
      </c>
    </row>
    <row r="33" spans="1:9" ht="14">
      <c r="A33" s="271"/>
      <c r="B33" s="290" t="s">
        <v>1576</v>
      </c>
      <c r="C33" s="294"/>
      <c r="D33" s="282" t="s">
        <v>26</v>
      </c>
      <c r="E33" s="4389">
        <f>+'20.10'!E73</f>
        <v>0</v>
      </c>
      <c r="F33" s="294"/>
      <c r="G33" s="283" t="s">
        <v>1204</v>
      </c>
      <c r="H33" s="4389">
        <f>+'20.30'!D60</f>
        <v>0</v>
      </c>
      <c r="I33" s="4404">
        <f t="shared" si="0"/>
        <v>0</v>
      </c>
    </row>
    <row r="34" spans="1:9" ht="14">
      <c r="A34" s="271"/>
      <c r="B34" s="290" t="s">
        <v>1577</v>
      </c>
      <c r="C34" s="294"/>
      <c r="D34" s="282" t="s">
        <v>26</v>
      </c>
      <c r="E34" s="4389">
        <f>+'20.10'!F73</f>
        <v>0</v>
      </c>
      <c r="F34" s="294"/>
      <c r="G34" s="295" t="s">
        <v>30</v>
      </c>
      <c r="H34" s="4389">
        <f>+'20.30'!E60</f>
        <v>0</v>
      </c>
      <c r="I34" s="4404">
        <f t="shared" si="0"/>
        <v>0</v>
      </c>
    </row>
    <row r="35" spans="1:9" ht="14">
      <c r="A35" s="271"/>
      <c r="B35" s="280" t="s">
        <v>1578</v>
      </c>
      <c r="C35" s="281"/>
      <c r="D35" s="282" t="s">
        <v>26</v>
      </c>
      <c r="E35" s="4391">
        <f>'20.10'!E74</f>
        <v>0</v>
      </c>
      <c r="F35" s="281"/>
      <c r="G35" s="283" t="s">
        <v>28</v>
      </c>
      <c r="H35" s="4391">
        <f>'20.22'!E94</f>
        <v>0</v>
      </c>
      <c r="I35" s="4404">
        <f t="shared" si="0"/>
        <v>0</v>
      </c>
    </row>
    <row r="36" spans="1:9" ht="14">
      <c r="A36" s="271"/>
      <c r="B36" s="280" t="s">
        <v>1579</v>
      </c>
      <c r="C36" s="281"/>
      <c r="D36" s="282" t="s">
        <v>26</v>
      </c>
      <c r="E36" s="4391">
        <f>'20.10'!F74</f>
        <v>0</v>
      </c>
      <c r="F36" s="281"/>
      <c r="G36" s="283" t="s">
        <v>28</v>
      </c>
      <c r="H36" s="4391">
        <f>'20.22'!F94</f>
        <v>0</v>
      </c>
      <c r="I36" s="4404">
        <f t="shared" si="0"/>
        <v>0</v>
      </c>
    </row>
    <row r="37" spans="1:9" ht="14">
      <c r="A37" s="271"/>
      <c r="B37" s="290" t="s">
        <v>1584</v>
      </c>
      <c r="C37" s="281"/>
      <c r="D37" s="282" t="s">
        <v>26</v>
      </c>
      <c r="E37" s="4392">
        <f>+'20.10'!E75</f>
        <v>0</v>
      </c>
      <c r="F37" s="281"/>
      <c r="G37" s="283" t="s">
        <v>1204</v>
      </c>
      <c r="H37" s="4392">
        <f>+'20.30'!P29</f>
        <v>0</v>
      </c>
      <c r="I37" s="4404">
        <f>E37-H37</f>
        <v>0</v>
      </c>
    </row>
    <row r="38" spans="1:9" ht="14">
      <c r="A38" s="271"/>
      <c r="B38" s="973" t="s">
        <v>1585</v>
      </c>
      <c r="C38" s="281"/>
      <c r="D38" s="282" t="s">
        <v>26</v>
      </c>
      <c r="E38" s="4392">
        <f>+'20.10'!F75</f>
        <v>0</v>
      </c>
      <c r="F38" s="281"/>
      <c r="G38" s="283" t="s">
        <v>1204</v>
      </c>
      <c r="H38" s="4392">
        <f>+'20.30'!P44</f>
        <v>0</v>
      </c>
      <c r="I38" s="4404">
        <f>E38-H38</f>
        <v>0</v>
      </c>
    </row>
    <row r="39" spans="1:9" ht="14">
      <c r="A39" s="271"/>
      <c r="B39" s="284"/>
      <c r="C39" s="285"/>
      <c r="D39" s="286"/>
      <c r="E39" s="4393"/>
      <c r="F39" s="285"/>
      <c r="G39" s="287"/>
      <c r="H39" s="4393"/>
      <c r="I39" s="4393"/>
    </row>
    <row r="40" spans="1:9" ht="14">
      <c r="A40" s="271"/>
      <c r="B40" s="284"/>
      <c r="C40" s="285"/>
      <c r="D40" s="286"/>
      <c r="E40" s="4393"/>
      <c r="F40" s="285"/>
      <c r="G40" s="287"/>
      <c r="H40" s="4393"/>
      <c r="I40" s="4393"/>
    </row>
    <row r="41" spans="1:9" ht="14">
      <c r="A41" s="279" t="s">
        <v>30</v>
      </c>
      <c r="B41" s="272" t="s">
        <v>830</v>
      </c>
      <c r="C41" s="261"/>
      <c r="D41" s="258"/>
      <c r="E41" s="4394"/>
      <c r="F41" s="261"/>
      <c r="G41" s="275"/>
      <c r="H41" s="4394"/>
      <c r="I41" s="4395"/>
    </row>
    <row r="42" spans="1:9" ht="14">
      <c r="A42" s="4300"/>
      <c r="B42" s="288" t="s">
        <v>1643</v>
      </c>
      <c r="C42" s="289"/>
      <c r="D42" s="282" t="s">
        <v>30</v>
      </c>
      <c r="E42" s="4392">
        <f>+'20.20'!D73</f>
        <v>0</v>
      </c>
      <c r="F42" s="289"/>
      <c r="G42" s="283" t="s">
        <v>983</v>
      </c>
      <c r="H42" s="4392">
        <f>+'20.22'!E16</f>
        <v>0</v>
      </c>
      <c r="I42" s="4404">
        <f>E42-H42</f>
        <v>0</v>
      </c>
    </row>
    <row r="43" spans="1:9" ht="14">
      <c r="A43" s="4300"/>
      <c r="B43" s="288" t="s">
        <v>1644</v>
      </c>
      <c r="C43" s="289"/>
      <c r="D43" s="282" t="s">
        <v>30</v>
      </c>
      <c r="E43" s="4392">
        <f>+'20.20'!E73</f>
        <v>0</v>
      </c>
      <c r="F43" s="289"/>
      <c r="G43" s="283" t="s">
        <v>983</v>
      </c>
      <c r="H43" s="4392">
        <f>+'20.22'!F16</f>
        <v>0</v>
      </c>
      <c r="I43" s="4404">
        <f>E43-H43</f>
        <v>0</v>
      </c>
    </row>
    <row r="44" spans="1:9" ht="14">
      <c r="A44" s="271"/>
      <c r="B44" s="272"/>
      <c r="C44" s="259"/>
      <c r="D44" s="273"/>
      <c r="E44" s="4394"/>
      <c r="F44" s="259"/>
      <c r="G44" s="275"/>
      <c r="H44" s="4394"/>
      <c r="I44" s="4395"/>
    </row>
    <row r="45" spans="1:9" ht="14">
      <c r="A45" s="271"/>
      <c r="B45" s="272"/>
      <c r="C45" s="259"/>
      <c r="D45" s="273"/>
      <c r="E45" s="4394"/>
      <c r="F45" s="259"/>
      <c r="G45" s="275"/>
      <c r="H45" s="4394"/>
      <c r="I45" s="4395"/>
    </row>
    <row r="46" spans="1:9" ht="14">
      <c r="A46" s="4301" t="s">
        <v>32</v>
      </c>
      <c r="B46" s="986" t="s">
        <v>1162</v>
      </c>
      <c r="C46" s="987"/>
      <c r="D46" s="282" t="s">
        <v>32</v>
      </c>
      <c r="E46" s="4392">
        <f>+'21.10'!G50</f>
        <v>0</v>
      </c>
      <c r="F46" s="281"/>
      <c r="G46" s="283" t="s">
        <v>33</v>
      </c>
      <c r="H46" s="4392">
        <f>+'21.12'!E52</f>
        <v>0</v>
      </c>
      <c r="I46" s="4404">
        <f>E46-H46</f>
        <v>0</v>
      </c>
    </row>
    <row r="47" spans="1:9" ht="14">
      <c r="A47" s="4302"/>
      <c r="B47" s="986" t="s">
        <v>1560</v>
      </c>
      <c r="C47" s="987"/>
      <c r="D47" s="282" t="s">
        <v>32</v>
      </c>
      <c r="E47" s="4392">
        <f>+'21.10'!G54</f>
        <v>0</v>
      </c>
      <c r="F47" s="281"/>
      <c r="G47" s="283" t="s">
        <v>33</v>
      </c>
      <c r="H47" s="4392">
        <f>+'21.12'!T52</f>
        <v>0</v>
      </c>
      <c r="I47" s="4404">
        <f>E47-H47</f>
        <v>0</v>
      </c>
    </row>
    <row r="48" spans="1:9" ht="14">
      <c r="A48" s="271"/>
      <c r="B48" s="272"/>
      <c r="C48" s="259"/>
      <c r="D48" s="273"/>
      <c r="E48" s="4394"/>
      <c r="F48" s="259"/>
      <c r="G48" s="275"/>
      <c r="H48" s="4394"/>
      <c r="I48" s="4395"/>
    </row>
    <row r="49" spans="1:10" ht="14">
      <c r="A49" s="279" t="s">
        <v>35</v>
      </c>
      <c r="B49" s="272" t="s">
        <v>831</v>
      </c>
      <c r="C49" s="259"/>
      <c r="D49" s="273"/>
      <c r="E49" s="4395"/>
      <c r="F49" s="259"/>
      <c r="G49" s="275"/>
      <c r="H49" s="4395"/>
      <c r="I49" s="4395" t="s">
        <v>112</v>
      </c>
    </row>
    <row r="50" spans="1:10" ht="14">
      <c r="A50" s="279"/>
      <c r="B50" s="974" t="s">
        <v>1167</v>
      </c>
      <c r="C50" s="296"/>
      <c r="D50" s="975" t="s">
        <v>35</v>
      </c>
      <c r="E50" s="4391">
        <f>'30.10'!E32</f>
        <v>0</v>
      </c>
      <c r="F50" s="296"/>
      <c r="G50" s="976" t="s">
        <v>1158</v>
      </c>
      <c r="H50" s="4391">
        <f>'35.10'!D105</f>
        <v>0</v>
      </c>
      <c r="I50" s="4406">
        <f>E50-H50</f>
        <v>0</v>
      </c>
    </row>
    <row r="51" spans="1:10" ht="14">
      <c r="A51" s="279"/>
      <c r="B51" s="974" t="s">
        <v>1168</v>
      </c>
      <c r="C51" s="296"/>
      <c r="D51" s="975" t="s">
        <v>35</v>
      </c>
      <c r="E51" s="4391">
        <f>'30.10'!F32</f>
        <v>0</v>
      </c>
      <c r="F51" s="296"/>
      <c r="G51" s="976" t="s">
        <v>1158</v>
      </c>
      <c r="H51" s="4391">
        <f>'35.10'!E105</f>
        <v>0</v>
      </c>
      <c r="I51" s="4406">
        <f>E51-H51</f>
        <v>0</v>
      </c>
    </row>
    <row r="52" spans="1:10" ht="14">
      <c r="A52" s="271"/>
      <c r="B52" s="974" t="s">
        <v>1169</v>
      </c>
      <c r="C52" s="296"/>
      <c r="D52" s="975" t="s">
        <v>35</v>
      </c>
      <c r="E52" s="4391">
        <f>'30.10'!G32</f>
        <v>0</v>
      </c>
      <c r="F52" s="296"/>
      <c r="G52" s="976" t="s">
        <v>1158</v>
      </c>
      <c r="H52" s="4391">
        <f>'35.10'!F105</f>
        <v>0</v>
      </c>
      <c r="I52" s="4406">
        <f>E52-H52</f>
        <v>0</v>
      </c>
    </row>
    <row r="53" spans="1:10" ht="14">
      <c r="A53" s="271"/>
      <c r="B53" s="974" t="s">
        <v>1170</v>
      </c>
      <c r="C53" s="296"/>
      <c r="D53" s="975" t="s">
        <v>35</v>
      </c>
      <c r="E53" s="4391">
        <f>'30.10'!H32</f>
        <v>0</v>
      </c>
      <c r="F53" s="296"/>
      <c r="G53" s="976" t="s">
        <v>1158</v>
      </c>
      <c r="H53" s="4391">
        <f>'35.10'!G105</f>
        <v>0</v>
      </c>
      <c r="I53" s="4406">
        <f>E53-H53</f>
        <v>0</v>
      </c>
    </row>
    <row r="54" spans="1:10" ht="14">
      <c r="A54" s="271"/>
      <c r="B54" s="973" t="s">
        <v>1823</v>
      </c>
      <c r="C54" s="281"/>
      <c r="D54" s="282" t="s">
        <v>35</v>
      </c>
      <c r="E54" s="4391">
        <f>+'30.10'!E40</f>
        <v>0</v>
      </c>
      <c r="F54" s="281"/>
      <c r="G54" s="283" t="s">
        <v>50</v>
      </c>
      <c r="H54" s="4391">
        <f>-'50.10'!J22</f>
        <v>0</v>
      </c>
      <c r="I54" s="4404">
        <f t="shared" ref="I54:I62" si="1">E54-H54</f>
        <v>0</v>
      </c>
    </row>
    <row r="55" spans="1:10" ht="14">
      <c r="A55" s="271"/>
      <c r="B55" s="973" t="s">
        <v>1824</v>
      </c>
      <c r="C55" s="281"/>
      <c r="D55" s="282" t="s">
        <v>35</v>
      </c>
      <c r="E55" s="4391">
        <f>'30.10'!F40</f>
        <v>0</v>
      </c>
      <c r="F55" s="281"/>
      <c r="G55" s="283" t="s">
        <v>51</v>
      </c>
      <c r="H55" s="4391">
        <f>-'50.11'!J22</f>
        <v>0</v>
      </c>
      <c r="I55" s="4404">
        <f>E55-H55</f>
        <v>0</v>
      </c>
    </row>
    <row r="56" spans="1:10" ht="14">
      <c r="A56" s="271"/>
      <c r="B56" s="973" t="s">
        <v>1825</v>
      </c>
      <c r="C56" s="294"/>
      <c r="D56" s="282" t="s">
        <v>35</v>
      </c>
      <c r="E56" s="4389">
        <f>+'30.10'!E41</f>
        <v>0</v>
      </c>
      <c r="F56" s="294"/>
      <c r="G56" s="283" t="s">
        <v>50</v>
      </c>
      <c r="H56" s="4389">
        <f>+'50.10'!J39</f>
        <v>0</v>
      </c>
      <c r="I56" s="4404">
        <f t="shared" si="1"/>
        <v>0</v>
      </c>
    </row>
    <row r="57" spans="1:10" ht="14">
      <c r="A57" s="271"/>
      <c r="B57" s="973" t="s">
        <v>1826</v>
      </c>
      <c r="C57" s="294"/>
      <c r="D57" s="282" t="s">
        <v>35</v>
      </c>
      <c r="E57" s="4389">
        <f>+'30.10'!F41</f>
        <v>0</v>
      </c>
      <c r="F57" s="294"/>
      <c r="G57" s="283" t="s">
        <v>51</v>
      </c>
      <c r="H57" s="4389">
        <f>+'50.11'!J39</f>
        <v>0</v>
      </c>
      <c r="I57" s="4404">
        <f t="shared" si="1"/>
        <v>0</v>
      </c>
    </row>
    <row r="58" spans="1:10" ht="14">
      <c r="A58" s="271"/>
      <c r="B58" s="290" t="s">
        <v>1828</v>
      </c>
      <c r="C58" s="281"/>
      <c r="D58" s="282" t="s">
        <v>35</v>
      </c>
      <c r="E58" s="4391">
        <f>'30.10'!E42</f>
        <v>0</v>
      </c>
      <c r="F58" s="281"/>
      <c r="G58" s="283" t="s">
        <v>50</v>
      </c>
      <c r="H58" s="4391">
        <f>'50.10'!J37</f>
        <v>0</v>
      </c>
      <c r="I58" s="4404">
        <f t="shared" si="1"/>
        <v>0</v>
      </c>
    </row>
    <row r="59" spans="1:10" ht="14">
      <c r="A59" s="271"/>
      <c r="B59" s="290" t="s">
        <v>1827</v>
      </c>
      <c r="C59" s="281"/>
      <c r="D59" s="282" t="s">
        <v>35</v>
      </c>
      <c r="E59" s="4391">
        <f>+'30.10'!F42</f>
        <v>0</v>
      </c>
      <c r="F59" s="281"/>
      <c r="G59" s="283" t="s">
        <v>36</v>
      </c>
      <c r="H59" s="4391">
        <f>'50.11'!J37</f>
        <v>0</v>
      </c>
      <c r="I59" s="4404">
        <f t="shared" si="1"/>
        <v>0</v>
      </c>
    </row>
    <row r="60" spans="1:10" ht="14">
      <c r="A60" s="271"/>
      <c r="B60" s="280" t="s">
        <v>1171</v>
      </c>
      <c r="C60" s="281"/>
      <c r="D60" s="282" t="s">
        <v>35</v>
      </c>
      <c r="E60" s="4391">
        <f>'30.10'!G28</f>
        <v>0</v>
      </c>
      <c r="F60" s="281"/>
      <c r="G60" s="283" t="s">
        <v>1158</v>
      </c>
      <c r="H60" s="4391">
        <f>'35.10'!F17</f>
        <v>0</v>
      </c>
      <c r="I60" s="4404">
        <f t="shared" si="1"/>
        <v>0</v>
      </c>
    </row>
    <row r="61" spans="1:10" ht="14">
      <c r="A61" s="271"/>
      <c r="B61" s="280" t="s">
        <v>1172</v>
      </c>
      <c r="C61" s="281"/>
      <c r="D61" s="282" t="s">
        <v>35</v>
      </c>
      <c r="E61" s="4391">
        <f>'30.10'!G16</f>
        <v>0</v>
      </c>
      <c r="F61" s="281"/>
      <c r="G61" s="283" t="s">
        <v>1158</v>
      </c>
      <c r="H61" s="4391">
        <f>+'35.10'!F62</f>
        <v>0</v>
      </c>
      <c r="I61" s="4404">
        <f t="shared" si="1"/>
        <v>0</v>
      </c>
    </row>
    <row r="62" spans="1:10" ht="14">
      <c r="A62" s="271"/>
      <c r="B62" s="280" t="s">
        <v>1173</v>
      </c>
      <c r="C62" s="281"/>
      <c r="D62" s="282" t="s">
        <v>35</v>
      </c>
      <c r="E62" s="4391">
        <f>'30.10'!G14</f>
        <v>0</v>
      </c>
      <c r="F62" s="281"/>
      <c r="G62" s="283" t="s">
        <v>1158</v>
      </c>
      <c r="H62" s="4391">
        <f>'35.10'!F74</f>
        <v>0</v>
      </c>
      <c r="I62" s="4404">
        <f t="shared" si="1"/>
        <v>0</v>
      </c>
    </row>
    <row r="63" spans="1:10" ht="14">
      <c r="A63" s="271"/>
      <c r="B63" s="980"/>
      <c r="C63" s="981"/>
      <c r="D63" s="982"/>
      <c r="E63" s="4396"/>
      <c r="F63" s="981"/>
      <c r="G63" s="983"/>
      <c r="H63" s="4396"/>
      <c r="I63" s="4407"/>
    </row>
    <row r="64" spans="1:10" ht="14">
      <c r="A64" s="271"/>
      <c r="B64" s="272"/>
      <c r="C64" s="285"/>
      <c r="D64" s="286"/>
      <c r="E64" s="4397"/>
      <c r="F64" s="259"/>
      <c r="G64" s="275"/>
      <c r="H64" s="4394"/>
      <c r="I64" s="4393"/>
      <c r="J64" s="1"/>
    </row>
    <row r="65" spans="1:10" ht="14">
      <c r="A65" s="279" t="s">
        <v>36</v>
      </c>
      <c r="B65" s="272" t="s">
        <v>832</v>
      </c>
      <c r="C65" s="261"/>
      <c r="D65" s="258"/>
      <c r="E65" s="4394"/>
      <c r="F65" s="261"/>
      <c r="G65" s="275"/>
      <c r="H65" s="4394"/>
      <c r="I65" s="4408"/>
      <c r="J65" s="1"/>
    </row>
    <row r="66" spans="1:10" ht="14">
      <c r="A66" s="279"/>
      <c r="B66" s="291" t="s">
        <v>1720</v>
      </c>
      <c r="C66" s="289"/>
      <c r="D66" s="282" t="s">
        <v>36</v>
      </c>
      <c r="E66" s="4392">
        <f>+'30.20'!F23</f>
        <v>0</v>
      </c>
      <c r="F66" s="289"/>
      <c r="G66" s="283" t="s">
        <v>1618</v>
      </c>
      <c r="H66" s="4392">
        <f>+'50.10'!O31+'50.11'!O31</f>
        <v>0</v>
      </c>
      <c r="I66" s="4404">
        <f>E66-H66</f>
        <v>0</v>
      </c>
      <c r="J66" s="1"/>
    </row>
    <row r="67" spans="1:10" ht="14">
      <c r="A67" s="279"/>
      <c r="B67" s="291" t="s">
        <v>1721</v>
      </c>
      <c r="C67" s="3085"/>
      <c r="D67" s="282" t="s">
        <v>36</v>
      </c>
      <c r="E67" s="4398">
        <f>+'30.20'!G23</f>
        <v>0</v>
      </c>
      <c r="F67" s="3085"/>
      <c r="G67" s="283" t="s">
        <v>1618</v>
      </c>
      <c r="H67" s="4398">
        <f>+'50.10'!P31+'50.11'!P31</f>
        <v>0</v>
      </c>
      <c r="I67" s="4405"/>
      <c r="J67" s="1"/>
    </row>
    <row r="68" spans="1:10" ht="14">
      <c r="A68" s="279"/>
      <c r="B68" s="291" t="s">
        <v>1637</v>
      </c>
      <c r="C68" s="297"/>
      <c r="D68" s="282" t="s">
        <v>36</v>
      </c>
      <c r="E68" s="4399">
        <f>+'30.20'!F26</f>
        <v>0</v>
      </c>
      <c r="F68" s="297"/>
      <c r="G68" s="283" t="s">
        <v>1635</v>
      </c>
      <c r="H68" s="4399">
        <f>+'50.10'!O33+'50.11'!O33</f>
        <v>0</v>
      </c>
      <c r="I68" s="4404">
        <f t="shared" ref="I68" si="2">E68-H68</f>
        <v>0</v>
      </c>
      <c r="J68" s="1"/>
    </row>
    <row r="69" spans="1:10" ht="14">
      <c r="A69" s="279"/>
      <c r="B69" s="291" t="s">
        <v>1638</v>
      </c>
      <c r="C69" s="3085"/>
      <c r="D69" s="282" t="s">
        <v>36</v>
      </c>
      <c r="E69" s="4398">
        <f>+'30.20'!G26</f>
        <v>0</v>
      </c>
      <c r="F69" s="3085"/>
      <c r="G69" s="283" t="s">
        <v>1635</v>
      </c>
      <c r="H69" s="4398">
        <f>+'50.10'!P33+'50.11'!P33</f>
        <v>0</v>
      </c>
      <c r="I69" s="4405"/>
      <c r="J69" s="1"/>
    </row>
    <row r="70" spans="1:10" ht="14">
      <c r="A70" s="4300"/>
      <c r="B70" s="288" t="s">
        <v>1973</v>
      </c>
      <c r="C70" s="289"/>
      <c r="D70" s="282" t="s">
        <v>36</v>
      </c>
      <c r="E70" s="4392">
        <f>+'30.20'!D29</f>
        <v>0</v>
      </c>
      <c r="F70" s="289"/>
      <c r="G70" s="283" t="s">
        <v>50</v>
      </c>
      <c r="H70" s="4392">
        <f>'50.10'!O40</f>
        <v>0</v>
      </c>
      <c r="I70" s="4404">
        <f>E70-H70</f>
        <v>0</v>
      </c>
    </row>
    <row r="71" spans="1:10" ht="14">
      <c r="A71" s="4300"/>
      <c r="B71" s="288" t="s">
        <v>1974</v>
      </c>
      <c r="C71" s="297"/>
      <c r="D71" s="282" t="s">
        <v>36</v>
      </c>
      <c r="E71" s="4399">
        <f>+'30.20'!E29</f>
        <v>0</v>
      </c>
      <c r="F71" s="297"/>
      <c r="G71" s="283" t="s">
        <v>51</v>
      </c>
      <c r="H71" s="4399">
        <f>+'50.11'!O40</f>
        <v>0</v>
      </c>
      <c r="I71" s="4404">
        <f t="shared" ref="I71:I76" si="3">E71-H71</f>
        <v>0</v>
      </c>
    </row>
    <row r="72" spans="1:10" ht="14">
      <c r="A72" s="4300"/>
      <c r="B72" s="288" t="s">
        <v>1975</v>
      </c>
      <c r="C72" s="289"/>
      <c r="D72" s="282" t="s">
        <v>36</v>
      </c>
      <c r="E72" s="4392">
        <f>'30.20'!G29</f>
        <v>0</v>
      </c>
      <c r="F72" s="289"/>
      <c r="G72" s="283" t="s">
        <v>1618</v>
      </c>
      <c r="H72" s="4392">
        <f>+'50.10'!P40+'50.11'!P40</f>
        <v>0</v>
      </c>
      <c r="I72" s="4404">
        <f t="shared" si="3"/>
        <v>0</v>
      </c>
    </row>
    <row r="73" spans="1:10" ht="14">
      <c r="A73" s="4300"/>
      <c r="B73" s="291" t="s">
        <v>1633</v>
      </c>
      <c r="C73" s="289"/>
      <c r="D73" s="282" t="s">
        <v>36</v>
      </c>
      <c r="E73" s="4391">
        <f>'30.20'!D52</f>
        <v>0</v>
      </c>
      <c r="F73" s="289"/>
      <c r="G73" s="283" t="s">
        <v>54</v>
      </c>
      <c r="H73" s="4392">
        <f>-'60.10'!C28</f>
        <v>0</v>
      </c>
      <c r="I73" s="4404">
        <f t="shared" si="3"/>
        <v>0</v>
      </c>
    </row>
    <row r="74" spans="1:10" ht="14">
      <c r="A74" s="4300"/>
      <c r="B74" s="291" t="s">
        <v>833</v>
      </c>
      <c r="C74" s="292"/>
      <c r="D74" s="282" t="s">
        <v>36</v>
      </c>
      <c r="E74" s="4392">
        <f>'30.20'!D42</f>
        <v>0</v>
      </c>
      <c r="F74" s="292"/>
      <c r="G74" s="283" t="s">
        <v>50</v>
      </c>
      <c r="H74" s="4392">
        <f>'50.10'!O61</f>
        <v>0</v>
      </c>
      <c r="I74" s="4404">
        <f t="shared" si="3"/>
        <v>0</v>
      </c>
    </row>
    <row r="75" spans="1:10" ht="14">
      <c r="A75" s="4300"/>
      <c r="B75" s="291" t="s">
        <v>834</v>
      </c>
      <c r="C75" s="292"/>
      <c r="D75" s="282" t="s">
        <v>36</v>
      </c>
      <c r="E75" s="4392">
        <f>'30.20'!E42</f>
        <v>0</v>
      </c>
      <c r="F75" s="292"/>
      <c r="G75" s="283" t="s">
        <v>51</v>
      </c>
      <c r="H75" s="4392">
        <f>'50.11'!O61</f>
        <v>0</v>
      </c>
      <c r="I75" s="4404">
        <f t="shared" si="3"/>
        <v>0</v>
      </c>
    </row>
    <row r="76" spans="1:10" ht="14">
      <c r="A76" s="4300"/>
      <c r="B76" s="291" t="s">
        <v>1634</v>
      </c>
      <c r="C76" s="292"/>
      <c r="D76" s="282" t="s">
        <v>36</v>
      </c>
      <c r="E76" s="4392">
        <f>'30.20'!F72</f>
        <v>0</v>
      </c>
      <c r="F76" s="292"/>
      <c r="G76" s="283" t="s">
        <v>37</v>
      </c>
      <c r="H76" s="4392">
        <f>+'30.21'!G14</f>
        <v>0</v>
      </c>
      <c r="I76" s="4404">
        <f t="shared" si="3"/>
        <v>0</v>
      </c>
    </row>
    <row r="77" spans="1:10" ht="14">
      <c r="A77" s="4300"/>
      <c r="B77" s="307"/>
      <c r="C77" s="308"/>
      <c r="D77" s="301"/>
      <c r="E77" s="4400"/>
      <c r="F77" s="308"/>
      <c r="G77" s="303"/>
      <c r="H77" s="4400"/>
      <c r="I77" s="4409"/>
      <c r="J77" s="1"/>
    </row>
    <row r="78" spans="1:10" ht="14">
      <c r="A78" s="4300"/>
      <c r="B78" s="306"/>
      <c r="C78" s="302"/>
      <c r="D78" s="286"/>
      <c r="E78" s="4397"/>
      <c r="F78" s="302"/>
      <c r="G78" s="287"/>
      <c r="H78" s="4397"/>
      <c r="I78" s="4393"/>
    </row>
    <row r="79" spans="1:10" ht="14">
      <c r="A79" s="4303" t="s">
        <v>41</v>
      </c>
      <c r="B79" s="293" t="s">
        <v>835</v>
      </c>
      <c r="C79" s="261"/>
      <c r="D79" s="273"/>
      <c r="E79" s="4394"/>
      <c r="F79" s="261"/>
      <c r="G79" s="304"/>
      <c r="H79" s="4394"/>
      <c r="I79" s="4395"/>
    </row>
    <row r="80" spans="1:10" ht="14">
      <c r="A80" s="4303"/>
      <c r="B80" s="291" t="s">
        <v>836</v>
      </c>
      <c r="C80" s="292"/>
      <c r="D80" s="282" t="s">
        <v>41</v>
      </c>
      <c r="E80" s="4392">
        <f>'30.31'!C19</f>
        <v>0</v>
      </c>
      <c r="F80" s="292"/>
      <c r="G80" s="283" t="s">
        <v>35</v>
      </c>
      <c r="H80" s="4392">
        <f>+'30.10'!E36</f>
        <v>0</v>
      </c>
      <c r="I80" s="4404">
        <f>E80-H80</f>
        <v>0</v>
      </c>
    </row>
    <row r="81" spans="1:10" ht="14">
      <c r="A81" s="4303"/>
      <c r="B81" s="291" t="s">
        <v>837</v>
      </c>
      <c r="C81" s="292"/>
      <c r="D81" s="282" t="s">
        <v>41</v>
      </c>
      <c r="E81" s="4392">
        <f>'30.31'!C20</f>
        <v>0</v>
      </c>
      <c r="F81" s="292"/>
      <c r="G81" s="283" t="s">
        <v>35</v>
      </c>
      <c r="H81" s="4392">
        <f>+'30.10'!E40</f>
        <v>0</v>
      </c>
      <c r="I81" s="4404">
        <f>E81-H81</f>
        <v>0</v>
      </c>
    </row>
    <row r="82" spans="1:10" ht="14">
      <c r="A82" s="4303"/>
      <c r="B82" s="291" t="s">
        <v>1631</v>
      </c>
      <c r="C82" s="292"/>
      <c r="D82" s="282" t="s">
        <v>41</v>
      </c>
      <c r="E82" s="4392">
        <f>+'30.31'!C21</f>
        <v>0</v>
      </c>
      <c r="F82" s="292"/>
      <c r="G82" s="283" t="s">
        <v>35</v>
      </c>
      <c r="H82" s="4392">
        <f>+'30.10'!E41</f>
        <v>0</v>
      </c>
      <c r="I82" s="4404">
        <f>E82-H82</f>
        <v>0</v>
      </c>
    </row>
    <row r="83" spans="1:10" ht="14">
      <c r="A83" s="4300"/>
      <c r="B83" s="3096" t="s">
        <v>1632</v>
      </c>
      <c r="C83" s="3097"/>
      <c r="D83" s="282" t="s">
        <v>41</v>
      </c>
      <c r="E83" s="4398">
        <f>+'30.31'!C22</f>
        <v>0</v>
      </c>
      <c r="F83" s="3097"/>
      <c r="G83" s="283" t="s">
        <v>35</v>
      </c>
      <c r="H83" s="4398">
        <f>+'30.10'!E42</f>
        <v>0</v>
      </c>
      <c r="I83" s="4404">
        <f>E83-H83</f>
        <v>0</v>
      </c>
      <c r="J83" s="1"/>
    </row>
    <row r="84" spans="1:10" ht="14">
      <c r="A84" s="4300"/>
      <c r="B84" s="293"/>
      <c r="C84" s="302"/>
      <c r="D84" s="286"/>
      <c r="E84" s="4394"/>
      <c r="F84" s="302"/>
      <c r="G84" s="287"/>
      <c r="H84" s="4397"/>
      <c r="I84" s="4393"/>
    </row>
    <row r="85" spans="1:10" ht="28">
      <c r="A85" s="5189" t="s">
        <v>2361</v>
      </c>
      <c r="B85" s="293" t="s">
        <v>2362</v>
      </c>
      <c r="C85" s="261"/>
      <c r="D85" s="273"/>
      <c r="E85" s="4394"/>
      <c r="F85" s="261"/>
      <c r="G85" s="275"/>
      <c r="H85" s="4394"/>
      <c r="I85" s="4395"/>
    </row>
    <row r="86" spans="1:10" ht="42">
      <c r="A86" s="4300"/>
      <c r="B86" s="5190" t="s">
        <v>2368</v>
      </c>
      <c r="C86" s="3082"/>
      <c r="D86" s="5191" t="s">
        <v>2363</v>
      </c>
      <c r="E86" s="4401">
        <f>'40.20'!C139+'40.21'!C51+'40.11'!D30+'40.11'!D90+'40.11'!D25+'40.11'!D26</f>
        <v>0</v>
      </c>
      <c r="F86" s="3082"/>
      <c r="G86" s="5191" t="s">
        <v>35</v>
      </c>
      <c r="H86" s="4401">
        <f>'30.10'!G32</f>
        <v>0</v>
      </c>
      <c r="I86" s="4404">
        <f>E86-H86</f>
        <v>0</v>
      </c>
    </row>
    <row r="87" spans="1:10" ht="28">
      <c r="A87" s="4300"/>
      <c r="B87" s="3081" t="s">
        <v>2365</v>
      </c>
      <c r="C87" s="3085"/>
      <c r="D87" s="3084" t="s">
        <v>1786</v>
      </c>
      <c r="E87" s="4401">
        <f>'40.40'!B23</f>
        <v>0</v>
      </c>
      <c r="F87" s="3085"/>
      <c r="G87" s="5191" t="s">
        <v>2367</v>
      </c>
      <c r="H87" s="4398">
        <f>'50.10'!J19+'50.11'!J19</f>
        <v>0</v>
      </c>
      <c r="I87" s="4404">
        <f>E87-H87</f>
        <v>0</v>
      </c>
    </row>
    <row r="88" spans="1:10" ht="14">
      <c r="A88" s="4300"/>
      <c r="B88" s="3081" t="s">
        <v>2366</v>
      </c>
      <c r="C88" s="3085"/>
      <c r="D88" s="3084" t="s">
        <v>1787</v>
      </c>
      <c r="E88" s="4401">
        <f>'40.41'!B23</f>
        <v>0</v>
      </c>
      <c r="F88" s="3085"/>
      <c r="G88" s="3084" t="s">
        <v>1086</v>
      </c>
      <c r="H88" s="4398">
        <f>'50.38'!F41</f>
        <v>0</v>
      </c>
      <c r="I88" s="4404">
        <f t="shared" ref="I88" si="4">E88-H88</f>
        <v>0</v>
      </c>
    </row>
    <row r="89" spans="1:10" ht="14">
      <c r="A89" s="4300"/>
      <c r="B89" s="293"/>
      <c r="C89" s="302"/>
      <c r="D89" s="286"/>
      <c r="E89" s="4394"/>
      <c r="F89" s="302"/>
      <c r="G89" s="287"/>
      <c r="H89" s="4397"/>
      <c r="I89" s="4393"/>
    </row>
    <row r="90" spans="1:10" ht="14">
      <c r="A90" s="4303" t="s">
        <v>52</v>
      </c>
      <c r="B90" s="293" t="s">
        <v>1636</v>
      </c>
      <c r="C90" s="261"/>
      <c r="D90" s="273"/>
      <c r="E90" s="4394"/>
      <c r="F90" s="261"/>
      <c r="G90" s="275"/>
      <c r="H90" s="4394"/>
      <c r="I90" s="4395"/>
    </row>
    <row r="91" spans="1:10" ht="14">
      <c r="A91" s="4300"/>
      <c r="B91" s="3081" t="s">
        <v>1627</v>
      </c>
      <c r="C91" s="3082"/>
      <c r="D91" s="3083" t="s">
        <v>52</v>
      </c>
      <c r="E91" s="4401">
        <f>+'50.12'!Q59</f>
        <v>0</v>
      </c>
      <c r="F91" s="3082"/>
      <c r="G91" s="3084" t="s">
        <v>51</v>
      </c>
      <c r="H91" s="4401">
        <f>+'50.11'!O61</f>
        <v>0</v>
      </c>
      <c r="I91" s="4404">
        <f>E91-H91</f>
        <v>0</v>
      </c>
    </row>
    <row r="92" spans="1:10" ht="14">
      <c r="A92" s="4300"/>
      <c r="B92" s="3081" t="s">
        <v>1628</v>
      </c>
      <c r="C92" s="3085"/>
      <c r="D92" s="2677" t="s">
        <v>52</v>
      </c>
      <c r="E92" s="4401">
        <f>+'50.12'!R59</f>
        <v>0</v>
      </c>
      <c r="F92" s="3085"/>
      <c r="G92" s="3084" t="s">
        <v>51</v>
      </c>
      <c r="H92" s="4398">
        <f>+'50.11'!P61</f>
        <v>0</v>
      </c>
      <c r="I92" s="4404">
        <f>E92-H92</f>
        <v>0</v>
      </c>
    </row>
    <row r="93" spans="1:10" ht="14">
      <c r="A93" s="4300"/>
      <c r="B93" s="3098"/>
      <c r="C93" s="302"/>
      <c r="D93" s="286"/>
      <c r="E93" s="4397"/>
      <c r="F93" s="302"/>
      <c r="G93" s="287"/>
      <c r="H93" s="4397"/>
      <c r="I93" s="4410"/>
    </row>
    <row r="94" spans="1:10" ht="14">
      <c r="A94" s="4300"/>
      <c r="B94" s="3098"/>
      <c r="C94" s="302"/>
      <c r="D94" s="286"/>
      <c r="E94" s="4397"/>
      <c r="F94" s="302"/>
      <c r="G94" s="287"/>
      <c r="H94" s="4397"/>
      <c r="I94" s="4410"/>
    </row>
    <row r="95" spans="1:10" ht="19.5" customHeight="1">
      <c r="A95" s="4303" t="s">
        <v>1086</v>
      </c>
      <c r="B95" s="504" t="s">
        <v>1639</v>
      </c>
      <c r="C95" s="261"/>
      <c r="D95" s="273"/>
      <c r="E95" s="4394"/>
      <c r="F95" s="261"/>
      <c r="G95" s="275"/>
      <c r="H95" s="4394"/>
      <c r="I95" s="4395"/>
    </row>
    <row r="96" spans="1:10" ht="14">
      <c r="A96" s="4300"/>
      <c r="B96" s="288" t="s">
        <v>1091</v>
      </c>
      <c r="C96" s="289"/>
      <c r="D96" s="282" t="s">
        <v>1086</v>
      </c>
      <c r="E96" s="4392">
        <f>+'50.38'!D25</f>
        <v>0</v>
      </c>
      <c r="F96" s="289"/>
      <c r="G96" s="283" t="s">
        <v>50</v>
      </c>
      <c r="H96" s="4392">
        <f>+'50.10'!J37</f>
        <v>0</v>
      </c>
      <c r="I96" s="4404">
        <f>E96-H96</f>
        <v>0</v>
      </c>
    </row>
    <row r="97" spans="1:10" ht="14">
      <c r="A97" s="4300"/>
      <c r="B97" s="288" t="s">
        <v>1092</v>
      </c>
      <c r="C97" s="289"/>
      <c r="D97" s="282" t="s">
        <v>1086</v>
      </c>
      <c r="E97" s="4392">
        <f>+'50.38'!E25</f>
        <v>0</v>
      </c>
      <c r="F97" s="289"/>
      <c r="G97" s="283" t="s">
        <v>51</v>
      </c>
      <c r="H97" s="4392">
        <f>+'50.11'!J37</f>
        <v>0</v>
      </c>
      <c r="I97" s="4404">
        <f>E97-H97</f>
        <v>0</v>
      </c>
    </row>
    <row r="98" spans="1:10" ht="14">
      <c r="A98" s="4300"/>
      <c r="B98" s="2772"/>
      <c r="C98" s="2771"/>
      <c r="D98" s="2773"/>
      <c r="E98" s="4402"/>
      <c r="F98" s="2771"/>
      <c r="G98" s="2774"/>
      <c r="H98" s="4402"/>
      <c r="I98" s="4407"/>
    </row>
    <row r="99" spans="1:10" ht="14">
      <c r="A99" s="4300"/>
      <c r="B99" s="306"/>
      <c r="C99" s="302"/>
      <c r="D99" s="286"/>
      <c r="E99" s="4397"/>
      <c r="F99" s="302"/>
      <c r="G99" s="287"/>
      <c r="H99" s="4397"/>
      <c r="I99" s="4393"/>
    </row>
    <row r="100" spans="1:10" ht="14">
      <c r="A100" s="279" t="s">
        <v>55</v>
      </c>
      <c r="B100" s="272" t="s">
        <v>1645</v>
      </c>
      <c r="C100" s="259"/>
      <c r="D100" s="273"/>
      <c r="E100" s="4395"/>
      <c r="F100" s="259"/>
      <c r="G100" s="275"/>
      <c r="H100" s="4395"/>
      <c r="I100" s="4395"/>
    </row>
    <row r="101" spans="1:10" ht="14">
      <c r="A101" s="268"/>
      <c r="B101" s="310" t="s">
        <v>1093</v>
      </c>
      <c r="C101" s="289"/>
      <c r="D101" s="282" t="s">
        <v>55</v>
      </c>
      <c r="E101" s="4392">
        <f>+'60.11'!D78</f>
        <v>0</v>
      </c>
      <c r="F101" s="289"/>
      <c r="G101" s="283" t="s">
        <v>36</v>
      </c>
      <c r="H101" s="4392">
        <f>-'30.20'!D48</f>
        <v>0</v>
      </c>
      <c r="I101" s="4404">
        <f>E101-H101</f>
        <v>0</v>
      </c>
    </row>
    <row r="102" spans="1:10" ht="14">
      <c r="A102" s="268"/>
      <c r="B102" s="311" t="s">
        <v>1094</v>
      </c>
      <c r="C102" s="289"/>
      <c r="D102" s="282" t="s">
        <v>55</v>
      </c>
      <c r="E102" s="4392">
        <f>+'60.11'!C78</f>
        <v>0</v>
      </c>
      <c r="F102" s="289"/>
      <c r="G102" s="283" t="s">
        <v>36</v>
      </c>
      <c r="H102" s="4392">
        <f>+'30.20'!D54</f>
        <v>0</v>
      </c>
      <c r="I102" s="4404">
        <f>E102-H102</f>
        <v>0</v>
      </c>
    </row>
    <row r="103" spans="1:10" ht="14">
      <c r="A103" s="268"/>
      <c r="B103" s="312" t="s">
        <v>1640</v>
      </c>
      <c r="C103" s="342"/>
      <c r="D103" s="340">
        <v>60.11</v>
      </c>
      <c r="E103" s="4403">
        <f>+'60.11'!E78</f>
        <v>0</v>
      </c>
      <c r="F103" s="342"/>
      <c r="G103" s="341" t="s">
        <v>50</v>
      </c>
      <c r="H103" s="4403">
        <f>+'50.10'!O56</f>
        <v>0</v>
      </c>
      <c r="I103" s="4404">
        <f>E103-H103</f>
        <v>0</v>
      </c>
      <c r="J103" s="1"/>
    </row>
    <row r="104" spans="1:10" ht="14">
      <c r="A104" s="268"/>
      <c r="B104" s="343"/>
      <c r="C104" s="285"/>
      <c r="D104" s="286"/>
      <c r="E104" s="4393"/>
      <c r="F104" s="285"/>
      <c r="G104" s="287"/>
      <c r="H104" s="4393"/>
      <c r="I104" s="4393"/>
      <c r="J104" s="1"/>
    </row>
    <row r="105" spans="1:10" ht="14">
      <c r="A105" s="279" t="s">
        <v>1210</v>
      </c>
      <c r="B105" s="272" t="s">
        <v>1641</v>
      </c>
      <c r="C105" s="259"/>
      <c r="D105" s="273"/>
      <c r="E105" s="4395"/>
      <c r="F105" s="259"/>
      <c r="G105" s="275"/>
      <c r="H105" s="4395"/>
      <c r="I105" s="4395"/>
      <c r="J105" s="1"/>
    </row>
    <row r="106" spans="1:10" ht="14">
      <c r="A106" s="268"/>
      <c r="B106" s="310" t="s">
        <v>1101</v>
      </c>
      <c r="C106" s="289"/>
      <c r="D106" s="282" t="s">
        <v>1210</v>
      </c>
      <c r="E106" s="4392">
        <f>+'60.12'!D82</f>
        <v>0</v>
      </c>
      <c r="F106" s="289"/>
      <c r="G106" s="283" t="s">
        <v>36</v>
      </c>
      <c r="H106" s="4392">
        <f>-'30.20'!E48</f>
        <v>0</v>
      </c>
      <c r="I106" s="4404">
        <f>E106-H106</f>
        <v>0</v>
      </c>
      <c r="J106" s="1"/>
    </row>
    <row r="107" spans="1:10" ht="14">
      <c r="A107" s="268"/>
      <c r="B107" s="311" t="s">
        <v>1102</v>
      </c>
      <c r="C107" s="289"/>
      <c r="D107" s="282" t="s">
        <v>1210</v>
      </c>
      <c r="E107" s="4392">
        <f>+'60.12'!C82</f>
        <v>0</v>
      </c>
      <c r="F107" s="289"/>
      <c r="G107" s="283" t="s">
        <v>36</v>
      </c>
      <c r="H107" s="4392">
        <f>'30.20'!E54</f>
        <v>0</v>
      </c>
      <c r="I107" s="4404">
        <f>E107-H107</f>
        <v>0</v>
      </c>
      <c r="J107" s="1"/>
    </row>
    <row r="108" spans="1:10" ht="14">
      <c r="A108" s="268"/>
      <c r="B108" s="312" t="s">
        <v>1642</v>
      </c>
      <c r="C108" s="342"/>
      <c r="D108" s="340">
        <v>60.12</v>
      </c>
      <c r="E108" s="4403">
        <f>+'60.12'!E82</f>
        <v>0</v>
      </c>
      <c r="F108" s="342"/>
      <c r="G108" s="341" t="s">
        <v>51</v>
      </c>
      <c r="H108" s="4403">
        <f>+'50.11'!O56</f>
        <v>0</v>
      </c>
      <c r="I108" s="4404">
        <f>E108-H108</f>
        <v>0</v>
      </c>
      <c r="J108" s="1"/>
    </row>
    <row r="109" spans="1:10" ht="14">
      <c r="A109" s="344"/>
      <c r="B109" s="345"/>
      <c r="C109" s="346"/>
      <c r="D109" s="347"/>
      <c r="E109" s="348"/>
      <c r="F109" s="346"/>
      <c r="G109" s="349"/>
      <c r="H109" s="305"/>
      <c r="I109" s="309"/>
      <c r="J109" s="1"/>
    </row>
    <row r="110" spans="1:10" ht="14">
      <c r="A110" s="344"/>
      <c r="B110" s="345"/>
      <c r="C110" s="346"/>
      <c r="D110" s="347"/>
      <c r="E110" s="348"/>
      <c r="F110" s="346"/>
      <c r="G110" s="349"/>
      <c r="H110" s="94"/>
      <c r="I110" s="108" t="s">
        <v>1801</v>
      </c>
      <c r="J110" s="1"/>
    </row>
    <row r="111" spans="1:10" ht="14" hidden="1">
      <c r="A111" s="344"/>
      <c r="B111" s="345"/>
      <c r="C111" s="346"/>
      <c r="D111" s="347"/>
      <c r="E111" s="348"/>
      <c r="F111" s="346"/>
      <c r="G111" s="349"/>
      <c r="H111" s="305"/>
      <c r="I111" s="309"/>
      <c r="J111" s="1"/>
    </row>
    <row r="112" spans="1:10" ht="14" hidden="1">
      <c r="A112" s="94"/>
      <c r="B112" s="105"/>
      <c r="C112" s="94"/>
      <c r="D112" s="94"/>
      <c r="E112" s="105"/>
      <c r="F112" s="94"/>
      <c r="G112" s="105"/>
      <c r="H112" s="94"/>
      <c r="I112" s="94"/>
      <c r="J112" s="1"/>
    </row>
    <row r="113" spans="1:10" ht="14" hidden="1">
      <c r="A113" s="94"/>
      <c r="B113" s="94"/>
      <c r="C113" s="94"/>
      <c r="D113" s="94"/>
      <c r="E113" s="94"/>
      <c r="F113" s="94"/>
      <c r="G113" s="94"/>
      <c r="H113" s="79"/>
      <c r="I113" s="79"/>
      <c r="J113" s="1"/>
    </row>
    <row r="114" spans="1:10" ht="14" hidden="1">
      <c r="A114" s="94"/>
      <c r="B114" s="94"/>
      <c r="C114" s="94"/>
      <c r="D114" s="94"/>
      <c r="E114" s="94"/>
      <c r="F114" s="94"/>
      <c r="G114" s="94"/>
      <c r="H114" s="94"/>
      <c r="I114" s="94"/>
    </row>
    <row r="115" spans="1:10" hidden="1">
      <c r="A115" s="79"/>
      <c r="B115" s="79"/>
      <c r="C115" s="79"/>
      <c r="D115" s="79"/>
      <c r="E115" s="79"/>
      <c r="F115" s="79"/>
      <c r="G115" s="79"/>
      <c r="H115" s="79"/>
      <c r="I115" s="79"/>
    </row>
    <row r="116" spans="1:10" hidden="1">
      <c r="A116" s="79"/>
      <c r="B116" s="79"/>
      <c r="C116" s="79"/>
      <c r="D116" s="79"/>
      <c r="E116" s="79"/>
      <c r="F116" s="79"/>
      <c r="G116" s="79"/>
      <c r="H116" s="79"/>
      <c r="I116" s="79"/>
    </row>
    <row r="117" spans="1:10" hidden="1">
      <c r="A117" s="79"/>
      <c r="B117" s="79"/>
      <c r="C117" s="79"/>
      <c r="D117" s="79"/>
      <c r="E117" s="79"/>
      <c r="F117" s="79"/>
      <c r="G117" s="79"/>
      <c r="H117" s="79"/>
      <c r="I117" s="79"/>
    </row>
    <row r="118" spans="1:10" hidden="1">
      <c r="A118" s="79"/>
      <c r="B118" s="79"/>
      <c r="C118" s="79"/>
      <c r="D118" s="79"/>
      <c r="E118" s="79"/>
      <c r="F118" s="79"/>
      <c r="G118" s="79"/>
      <c r="H118" s="79"/>
      <c r="I118" s="79"/>
    </row>
    <row r="119" spans="1:10" hidden="1">
      <c r="A119" s="79"/>
      <c r="B119" s="79"/>
      <c r="C119" s="79"/>
      <c r="D119" s="79"/>
      <c r="E119" s="79"/>
      <c r="F119" s="79"/>
      <c r="G119" s="79"/>
      <c r="H119" s="79"/>
      <c r="I119" s="79"/>
    </row>
    <row r="120" spans="1:10" hidden="1">
      <c r="A120" s="79"/>
      <c r="B120" s="79"/>
      <c r="C120" s="79"/>
      <c r="D120" s="79"/>
      <c r="E120" s="79"/>
      <c r="F120" s="79"/>
      <c r="G120" s="79"/>
      <c r="H120" s="79"/>
      <c r="I120" s="79"/>
    </row>
    <row r="121" spans="1:10" hidden="1">
      <c r="A121" s="79"/>
      <c r="B121" s="79"/>
      <c r="C121" s="79"/>
      <c r="D121" s="79"/>
      <c r="E121" s="79"/>
      <c r="F121" s="79"/>
      <c r="G121" s="79"/>
      <c r="H121" s="79"/>
      <c r="I121" s="79"/>
    </row>
    <row r="122" spans="1:10" hidden="1">
      <c r="A122" s="79"/>
      <c r="B122" s="79"/>
      <c r="C122" s="79"/>
      <c r="D122" s="79"/>
      <c r="E122" s="79"/>
      <c r="F122" s="79"/>
      <c r="G122" s="79"/>
      <c r="H122" s="79"/>
      <c r="I122" s="79"/>
    </row>
    <row r="123" spans="1:10" hidden="1">
      <c r="A123" s="79"/>
      <c r="B123" s="79"/>
      <c r="C123" s="79"/>
      <c r="D123" s="79"/>
      <c r="E123" s="79"/>
      <c r="F123" s="79"/>
      <c r="G123" s="79"/>
      <c r="H123" s="79"/>
      <c r="I123" s="79"/>
    </row>
    <row r="124" spans="1:10" hidden="1">
      <c r="A124" s="79"/>
      <c r="B124" s="79"/>
      <c r="C124" s="79"/>
      <c r="D124" s="79"/>
      <c r="E124" s="79"/>
      <c r="F124" s="79"/>
      <c r="G124" s="79"/>
      <c r="H124" s="79"/>
      <c r="I124" s="79"/>
    </row>
    <row r="125" spans="1:10" hidden="1">
      <c r="A125" s="79"/>
      <c r="B125" s="79"/>
      <c r="C125" s="79"/>
      <c r="D125" s="79"/>
      <c r="E125" s="79"/>
      <c r="F125" s="79"/>
      <c r="G125" s="79"/>
      <c r="H125" s="79"/>
      <c r="I125" s="79"/>
    </row>
    <row r="126" spans="1:10" hidden="1">
      <c r="A126" s="79"/>
      <c r="B126" s="79"/>
      <c r="C126" s="79"/>
      <c r="D126" s="79"/>
      <c r="E126" s="79"/>
      <c r="F126" s="79"/>
      <c r="G126" s="79"/>
      <c r="H126" s="79"/>
      <c r="I126" s="79"/>
    </row>
    <row r="127" spans="1:10" hidden="1">
      <c r="A127" s="79"/>
      <c r="B127" s="79"/>
      <c r="C127" s="79"/>
      <c r="D127" s="79"/>
      <c r="E127" s="79"/>
      <c r="F127" s="79"/>
      <c r="G127" s="79"/>
      <c r="H127" s="79"/>
      <c r="I127" s="79"/>
    </row>
    <row r="128" spans="1:10" hidden="1">
      <c r="A128" s="79"/>
      <c r="B128" s="79"/>
      <c r="C128" s="79"/>
      <c r="D128" s="79"/>
      <c r="E128" s="79"/>
      <c r="F128" s="79"/>
      <c r="G128" s="79"/>
      <c r="H128" s="79"/>
      <c r="I128" s="79"/>
    </row>
    <row r="129" spans="1:9" hidden="1">
      <c r="A129" s="79"/>
      <c r="B129" s="79"/>
      <c r="C129" s="79"/>
      <c r="D129" s="79"/>
      <c r="E129" s="79"/>
      <c r="F129" s="79"/>
      <c r="G129" s="79"/>
      <c r="H129" s="79"/>
      <c r="I129" s="79"/>
    </row>
    <row r="130" spans="1:9" hidden="1">
      <c r="A130" s="79"/>
      <c r="B130" s="79"/>
      <c r="C130" s="79"/>
      <c r="D130" s="79"/>
      <c r="E130" s="79"/>
      <c r="F130" s="79"/>
      <c r="G130" s="79"/>
      <c r="H130" s="79"/>
      <c r="I130" s="79"/>
    </row>
    <row r="131" spans="1:9" hidden="1">
      <c r="A131" s="79"/>
      <c r="B131" s="79"/>
      <c r="C131" s="79"/>
      <c r="D131" s="79"/>
      <c r="E131" s="79"/>
      <c r="F131" s="79"/>
      <c r="G131" s="79"/>
      <c r="H131" s="79"/>
      <c r="I131" s="79"/>
    </row>
    <row r="132" spans="1:9" hidden="1">
      <c r="A132" s="79"/>
      <c r="B132" s="79"/>
      <c r="C132" s="79"/>
      <c r="D132" s="79"/>
      <c r="E132" s="79"/>
      <c r="F132" s="79"/>
      <c r="G132" s="79"/>
      <c r="H132" s="79"/>
      <c r="I132" s="79"/>
    </row>
    <row r="133" spans="1:9" hidden="1">
      <c r="A133" s="79"/>
      <c r="B133" s="79"/>
      <c r="C133" s="79"/>
      <c r="D133" s="79"/>
      <c r="E133" s="79"/>
      <c r="F133" s="79"/>
      <c r="G133" s="79"/>
      <c r="H133" s="79"/>
      <c r="I133" s="79"/>
    </row>
    <row r="134" spans="1:9" hidden="1">
      <c r="A134" s="79"/>
      <c r="B134" s="79"/>
      <c r="C134" s="79"/>
      <c r="D134" s="79"/>
      <c r="E134" s="79"/>
      <c r="F134" s="79"/>
      <c r="G134" s="79"/>
      <c r="H134" s="79"/>
      <c r="I134" s="79"/>
    </row>
    <row r="135" spans="1:9" hidden="1">
      <c r="A135" s="79"/>
      <c r="B135" s="79"/>
      <c r="C135" s="79"/>
      <c r="D135" s="79"/>
      <c r="E135" s="79"/>
      <c r="F135" s="79"/>
      <c r="G135" s="79"/>
      <c r="H135" s="79"/>
      <c r="I135" s="79"/>
    </row>
    <row r="136" spans="1:9" hidden="1">
      <c r="A136" s="79"/>
      <c r="B136" s="79"/>
      <c r="C136" s="79"/>
      <c r="D136" s="79"/>
      <c r="E136" s="79"/>
      <c r="F136" s="79"/>
      <c r="G136" s="79"/>
      <c r="H136" s="79"/>
      <c r="I136" s="79"/>
    </row>
    <row r="137" spans="1:9" hidden="1">
      <c r="A137" s="79"/>
      <c r="B137" s="79"/>
      <c r="C137" s="79"/>
      <c r="D137" s="79"/>
      <c r="E137" s="79"/>
      <c r="F137" s="79"/>
      <c r="G137" s="79"/>
      <c r="H137" s="79"/>
      <c r="I137" s="79"/>
    </row>
    <row r="138" spans="1:9" hidden="1">
      <c r="A138" s="79"/>
      <c r="B138" s="79"/>
      <c r="C138" s="79"/>
      <c r="D138" s="79"/>
      <c r="E138" s="79"/>
      <c r="F138" s="79"/>
      <c r="G138" s="79"/>
      <c r="H138" s="79"/>
      <c r="I138" s="79"/>
    </row>
    <row r="139" spans="1:9" hidden="1">
      <c r="A139" s="79"/>
      <c r="B139" s="79"/>
      <c r="C139" s="79"/>
      <c r="D139" s="79"/>
      <c r="E139" s="79"/>
      <c r="F139" s="79"/>
      <c r="G139" s="79"/>
      <c r="H139" s="79"/>
      <c r="I139" s="79"/>
    </row>
    <row r="140" spans="1:9" hidden="1">
      <c r="A140" s="79"/>
      <c r="B140" s="79"/>
      <c r="C140" s="79"/>
      <c r="D140" s="79"/>
      <c r="E140" s="79"/>
      <c r="F140" s="79"/>
      <c r="G140" s="79"/>
      <c r="H140" s="79"/>
      <c r="I140" s="79"/>
    </row>
    <row r="141" spans="1:9" hidden="1">
      <c r="A141" s="79"/>
      <c r="B141" s="79"/>
      <c r="C141" s="79"/>
      <c r="D141" s="79"/>
      <c r="E141" s="79"/>
      <c r="F141" s="79"/>
      <c r="G141" s="79"/>
      <c r="H141" s="79"/>
      <c r="I141" s="79"/>
    </row>
    <row r="142" spans="1:9" hidden="1">
      <c r="A142" s="79"/>
      <c r="B142" s="79"/>
      <c r="C142" s="79"/>
      <c r="D142" s="79"/>
      <c r="E142" s="79"/>
      <c r="F142" s="79"/>
      <c r="G142" s="79"/>
      <c r="H142" s="79"/>
      <c r="I142" s="79"/>
    </row>
    <row r="143" spans="1:9" hidden="1">
      <c r="A143" s="79"/>
      <c r="B143" s="79"/>
      <c r="C143" s="79"/>
      <c r="D143" s="79"/>
      <c r="E143" s="79"/>
      <c r="F143" s="79"/>
      <c r="G143" s="79"/>
      <c r="H143" s="79"/>
      <c r="I143" s="79"/>
    </row>
    <row r="144" spans="1:9" hidden="1">
      <c r="A144" s="79"/>
      <c r="B144" s="79"/>
      <c r="C144" s="79"/>
      <c r="D144" s="79"/>
      <c r="E144" s="79"/>
      <c r="F144" s="79"/>
      <c r="G144" s="79"/>
      <c r="H144" s="79"/>
      <c r="I144" s="79"/>
    </row>
    <row r="145" spans="1:9" hidden="1">
      <c r="A145" s="79"/>
      <c r="B145" s="79"/>
      <c r="C145" s="79"/>
      <c r="D145" s="79"/>
      <c r="E145" s="79"/>
      <c r="F145" s="79"/>
      <c r="G145" s="79"/>
      <c r="H145" s="79"/>
      <c r="I145" s="79"/>
    </row>
    <row r="146" spans="1:9" hidden="1">
      <c r="A146" s="79"/>
      <c r="B146" s="79"/>
      <c r="C146" s="79"/>
      <c r="D146" s="79"/>
      <c r="E146" s="79"/>
      <c r="F146" s="79"/>
      <c r="G146" s="79"/>
      <c r="H146" s="79"/>
      <c r="I146" s="79"/>
    </row>
    <row r="147" spans="1:9" hidden="1">
      <c r="A147" s="79"/>
      <c r="B147" s="79"/>
      <c r="C147" s="79"/>
      <c r="D147" s="79"/>
      <c r="E147" s="79"/>
      <c r="F147" s="79"/>
      <c r="G147" s="79"/>
      <c r="H147" s="79"/>
      <c r="I147" s="79"/>
    </row>
    <row r="148" spans="1:9" hidden="1">
      <c r="A148" s="79"/>
      <c r="B148" s="79"/>
      <c r="C148" s="79"/>
      <c r="D148" s="79"/>
      <c r="E148" s="79"/>
      <c r="F148" s="79"/>
      <c r="G148" s="79"/>
      <c r="H148" s="79"/>
      <c r="I148" s="79"/>
    </row>
    <row r="149" spans="1:9" hidden="1">
      <c r="A149" s="79"/>
      <c r="B149" s="79"/>
      <c r="C149" s="79"/>
      <c r="D149" s="79"/>
      <c r="E149" s="79"/>
      <c r="F149" s="79"/>
      <c r="G149" s="79"/>
      <c r="H149" s="79"/>
      <c r="I149" s="79"/>
    </row>
    <row r="150" spans="1:9" hidden="1">
      <c r="A150" s="79"/>
      <c r="B150" s="79"/>
      <c r="C150" s="79"/>
      <c r="D150" s="79"/>
      <c r="E150" s="79"/>
      <c r="F150" s="79"/>
      <c r="G150" s="79"/>
      <c r="H150" s="79"/>
      <c r="I150" s="79"/>
    </row>
    <row r="151" spans="1:9" hidden="1">
      <c r="A151" s="79"/>
      <c r="B151" s="79"/>
      <c r="C151" s="79"/>
      <c r="D151" s="79"/>
      <c r="E151" s="79"/>
      <c r="F151" s="79"/>
      <c r="G151" s="79"/>
      <c r="H151" s="79"/>
      <c r="I151" s="79"/>
    </row>
    <row r="152" spans="1:9" hidden="1">
      <c r="A152" s="79"/>
      <c r="B152" s="79"/>
      <c r="C152" s="79"/>
      <c r="D152" s="79"/>
      <c r="E152" s="79"/>
      <c r="F152" s="79"/>
      <c r="G152" s="79"/>
      <c r="H152" s="79"/>
      <c r="I152" s="79"/>
    </row>
    <row r="153" spans="1:9" hidden="1">
      <c r="A153" s="79"/>
      <c r="B153" s="79"/>
      <c r="C153" s="79"/>
      <c r="D153" s="79"/>
      <c r="E153" s="79"/>
      <c r="F153" s="79"/>
      <c r="G153" s="79"/>
      <c r="H153" s="79"/>
      <c r="I153" s="79"/>
    </row>
    <row r="154" spans="1:9" hidden="1">
      <c r="A154" s="79"/>
      <c r="B154" s="79"/>
      <c r="C154" s="79"/>
      <c r="D154" s="79"/>
      <c r="E154" s="79"/>
      <c r="F154" s="79"/>
      <c r="G154" s="79"/>
      <c r="H154" s="79"/>
      <c r="I154" s="79"/>
    </row>
    <row r="155" spans="1:9" ht="14">
      <c r="A155" s="79"/>
      <c r="B155" s="1774"/>
      <c r="C155" s="79"/>
      <c r="D155" s="79"/>
      <c r="E155" s="79"/>
      <c r="F155" s="79"/>
      <c r="G155" s="79"/>
      <c r="H155" s="79"/>
      <c r="I155" s="79"/>
    </row>
    <row r="156" spans="1:9" hidden="1"/>
    <row r="157" spans="1:9" hidden="1"/>
    <row r="158" spans="1:9" hidden="1"/>
    <row r="159" spans="1:9" hidden="1"/>
    <row r="160" spans="1:9" hidden="1"/>
    <row r="161" hidden="1"/>
    <row r="162" hidden="1"/>
    <row r="163" hidden="1"/>
    <row r="164" hidden="1"/>
  </sheetData>
  <sheetProtection password="C3AA" sheet="1" objects="1" scenarios="1"/>
  <customSheetViews>
    <customSheetView guid="{54084986-DBD9-467D-BB87-84DFF604BE53}">
      <selection activeCell="C23" sqref="C23"/>
      <pageMargins left="0.7" right="0.7" top="0.75" bottom="0.75" header="0.3" footer="0.3"/>
      <pageSetup paperSize="5" scale="50" orientation="portrait" r:id="rId1"/>
    </customSheetView>
  </customSheetViews>
  <mergeCells count="2">
    <mergeCell ref="A1:I1"/>
    <mergeCell ref="A2:B2"/>
  </mergeCells>
  <hyperlinks>
    <hyperlink ref="A1:I1" location="ToC!A1" display="75.10"/>
  </hyperlinks>
  <pageMargins left="0.7" right="0.7" top="0.75" bottom="0.75" header="0.3" footer="0.3"/>
  <pageSetup paperSize="5" scale="50"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sheetPr>
  <dimension ref="A1:M74"/>
  <sheetViews>
    <sheetView zoomScale="110" zoomScaleNormal="110" workbookViewId="0">
      <selection activeCell="A18" sqref="A18:B19"/>
    </sheetView>
  </sheetViews>
  <sheetFormatPr defaultColWidth="0" defaultRowHeight="13" zeroHeight="1"/>
  <cols>
    <col min="1" max="1" width="9.796875" customWidth="1"/>
    <col min="2" max="2" width="33.796875" customWidth="1"/>
    <col min="3" max="3" width="23.796875" customWidth="1"/>
    <col min="4" max="4" width="33.796875" customWidth="1"/>
    <col min="5" max="5" width="23.796875" customWidth="1"/>
    <col min="6" max="6" width="24" customWidth="1"/>
    <col min="7" max="7" width="24" style="14" customWidth="1"/>
    <col min="8" max="8" width="31.19921875" customWidth="1"/>
    <col min="9" max="12" width="9.296875" hidden="1" customWidth="1"/>
    <col min="13" max="13" width="0" hidden="1" customWidth="1"/>
    <col min="14" max="16384" width="9.296875" hidden="1"/>
  </cols>
  <sheetData>
    <row r="1" spans="1:8">
      <c r="A1" s="5249">
        <v>10.06</v>
      </c>
      <c r="B1" s="5249"/>
      <c r="C1" s="5249"/>
      <c r="D1" s="5249"/>
      <c r="E1" s="5249"/>
      <c r="F1" s="5249"/>
      <c r="G1" s="5249"/>
      <c r="H1" s="5249"/>
    </row>
    <row r="2" spans="1:8" ht="14">
      <c r="A2" s="188"/>
      <c r="B2" s="191"/>
      <c r="C2" s="191"/>
      <c r="D2" s="191"/>
      <c r="E2" s="79"/>
      <c r="F2" s="79"/>
      <c r="G2" s="79"/>
      <c r="H2" s="89" t="s">
        <v>1939</v>
      </c>
    </row>
    <row r="3" spans="1:8" ht="14">
      <c r="A3" s="1720" t="str">
        <f>+Cover!A14</f>
        <v>Select Name of Insurer/ Financial Holding Company</v>
      </c>
      <c r="B3" s="1721"/>
      <c r="C3" s="1721"/>
      <c r="D3" s="1721"/>
      <c r="E3" s="79"/>
      <c r="F3" s="79"/>
      <c r="G3" s="79"/>
      <c r="H3" s="79"/>
    </row>
    <row r="4" spans="1:8" ht="14">
      <c r="A4" s="1686" t="str">
        <f>+ToC!A3</f>
        <v>Insurer/Financial Holding Company</v>
      </c>
      <c r="B4" s="1686"/>
      <c r="C4" s="1540"/>
      <c r="D4" s="1540"/>
      <c r="E4" s="79"/>
      <c r="F4" s="79"/>
      <c r="G4" s="79"/>
      <c r="H4" s="79"/>
    </row>
    <row r="5" spans="1:8" ht="14">
      <c r="A5" s="189"/>
      <c r="B5" s="94"/>
      <c r="C5" s="94"/>
      <c r="D5" s="94"/>
      <c r="E5" s="94"/>
      <c r="F5" s="94"/>
      <c r="G5" s="94"/>
      <c r="H5" s="94"/>
    </row>
    <row r="6" spans="1:8" ht="14">
      <c r="A6" s="189" t="str">
        <f>+ToC!A5</f>
        <v>General Insurers Annual Return</v>
      </c>
      <c r="B6" s="94"/>
      <c r="C6" s="94"/>
      <c r="D6" s="94"/>
      <c r="E6" s="94"/>
      <c r="F6" s="94"/>
      <c r="G6" s="94"/>
      <c r="H6" s="94"/>
    </row>
    <row r="7" spans="1:8" ht="14">
      <c r="A7" s="189" t="str">
        <f>+ToC!A6</f>
        <v>For Year Ended:</v>
      </c>
      <c r="B7" s="94"/>
      <c r="C7" s="94"/>
      <c r="D7" s="94"/>
      <c r="E7" s="102">
        <f>+Cover!A22</f>
        <v>0</v>
      </c>
      <c r="F7" s="2902"/>
      <c r="G7" s="2902"/>
      <c r="H7" s="2902"/>
    </row>
    <row r="8" spans="1:8" s="14" customFormat="1" ht="14">
      <c r="A8" s="4890"/>
      <c r="B8" s="94"/>
      <c r="C8" s="94"/>
      <c r="D8" s="94"/>
      <c r="E8" s="2902"/>
      <c r="F8" s="2902"/>
      <c r="G8" s="2902"/>
      <c r="H8" s="2902"/>
    </row>
    <row r="9" spans="1:8" ht="14">
      <c r="A9" s="189"/>
      <c r="B9" s="94"/>
      <c r="C9" s="94"/>
      <c r="D9" s="94"/>
      <c r="E9" s="94"/>
      <c r="F9" s="94"/>
      <c r="G9" s="94"/>
      <c r="H9" s="94"/>
    </row>
    <row r="10" spans="1:8" ht="14">
      <c r="A10" s="5257" t="s">
        <v>2166</v>
      </c>
      <c r="B10" s="5258"/>
      <c r="C10" s="5258"/>
      <c r="D10" s="5258"/>
      <c r="E10" s="5258"/>
      <c r="F10" s="5258"/>
      <c r="G10" s="5258"/>
      <c r="H10" s="5258"/>
    </row>
    <row r="11" spans="1:8" ht="14">
      <c r="A11" s="5242" t="s">
        <v>1830</v>
      </c>
      <c r="B11" s="5242"/>
      <c r="C11" s="5242"/>
      <c r="D11" s="5242"/>
      <c r="E11" s="5242"/>
      <c r="F11" s="5242"/>
      <c r="G11" s="5242"/>
      <c r="H11" s="5242"/>
    </row>
    <row r="12" spans="1:8" s="14" customFormat="1" ht="14">
      <c r="A12" s="4865"/>
      <c r="B12" s="4865"/>
      <c r="C12" s="4865"/>
      <c r="D12" s="4865"/>
      <c r="E12" s="4865"/>
      <c r="F12" s="4865"/>
      <c r="G12" s="4865"/>
      <c r="H12" s="4865"/>
    </row>
    <row r="13" spans="1:8" s="14" customFormat="1" ht="14">
      <c r="A13" s="4865"/>
      <c r="B13" s="4865"/>
      <c r="C13" s="4865"/>
      <c r="D13" s="4865"/>
      <c r="E13" s="4865"/>
      <c r="F13" s="4865"/>
      <c r="G13" s="4865"/>
      <c r="H13" s="4865"/>
    </row>
    <row r="14" spans="1:8" s="14" customFormat="1" ht="14">
      <c r="A14" s="991" t="s">
        <v>2139</v>
      </c>
      <c r="B14" s="4865"/>
      <c r="C14" s="4865"/>
      <c r="D14" s="4865"/>
      <c r="E14" s="4865"/>
      <c r="F14" s="4865"/>
      <c r="G14" s="4865"/>
      <c r="H14" s="4865"/>
    </row>
    <row r="15" spans="1:8" ht="14">
      <c r="A15" s="189"/>
      <c r="B15" s="189"/>
      <c r="C15" s="1541"/>
      <c r="D15" s="1541"/>
      <c r="E15" s="189"/>
      <c r="F15" s="3505"/>
      <c r="G15" s="4315"/>
      <c r="H15" s="3505"/>
    </row>
    <row r="16" spans="1:8" ht="14">
      <c r="A16" s="187" t="s">
        <v>1176</v>
      </c>
      <c r="B16" s="2664"/>
      <c r="C16" s="1543" t="s">
        <v>2140</v>
      </c>
      <c r="D16" s="2664"/>
      <c r="E16" s="1542" t="s">
        <v>2141</v>
      </c>
      <c r="F16" s="1592" t="str">
        <f>+A3</f>
        <v>Select Name of Insurer/ Financial Holding Company</v>
      </c>
      <c r="G16" s="1592"/>
      <c r="H16" s="4327"/>
    </row>
    <row r="17" spans="1:8" ht="14">
      <c r="A17" s="187"/>
      <c r="B17" s="105"/>
      <c r="C17" s="105"/>
      <c r="D17" s="105"/>
      <c r="E17" s="190"/>
      <c r="F17" s="991"/>
      <c r="G17" s="991"/>
      <c r="H17" s="991"/>
    </row>
    <row r="18" spans="1:8" ht="14">
      <c r="A18" s="187" t="s">
        <v>2142</v>
      </c>
      <c r="B18" s="4313" t="str">
        <f>+Cover!A15</f>
        <v>Please Enter the Address of the Financial Institution</v>
      </c>
      <c r="C18" s="94" t="s">
        <v>61</v>
      </c>
      <c r="D18" s="4313" t="str">
        <f>+Cover!A16</f>
        <v>Please Enter the City in which the Financial Institution resides</v>
      </c>
      <c r="E18" s="3665" t="s">
        <v>1741</v>
      </c>
      <c r="F18" s="4326">
        <f>+Cover!F16</f>
        <v>0</v>
      </c>
      <c r="G18" s="138"/>
      <c r="H18" s="79"/>
    </row>
    <row r="19" spans="1:8" ht="14">
      <c r="A19" s="187"/>
      <c r="B19" s="105"/>
      <c r="C19" s="105"/>
      <c r="D19" s="105"/>
      <c r="E19" s="105"/>
      <c r="F19" s="94"/>
      <c r="G19" s="94"/>
      <c r="H19" s="94"/>
    </row>
    <row r="20" spans="1:8" ht="14">
      <c r="A20" s="1485"/>
      <c r="B20" s="105"/>
      <c r="C20" s="105"/>
      <c r="D20" s="105"/>
      <c r="E20" s="1488"/>
      <c r="F20" s="1488"/>
      <c r="G20" s="1488"/>
      <c r="H20" s="1488"/>
    </row>
    <row r="21" spans="1:8" ht="14">
      <c r="A21" s="1485" t="s">
        <v>2138</v>
      </c>
      <c r="B21" s="94"/>
      <c r="C21" s="94"/>
      <c r="D21" s="94"/>
      <c r="E21" s="105"/>
      <c r="F21" s="105"/>
      <c r="G21" s="105"/>
      <c r="H21" s="105"/>
    </row>
    <row r="22" spans="1:8" ht="14">
      <c r="A22" s="187"/>
      <c r="B22" s="94"/>
      <c r="C22" s="94"/>
      <c r="D22" s="94"/>
      <c r="E22" s="94"/>
      <c r="F22" s="94"/>
      <c r="G22" s="94"/>
      <c r="H22" s="94"/>
    </row>
    <row r="23" spans="1:8" ht="14">
      <c r="A23" s="115" t="s">
        <v>196</v>
      </c>
      <c r="B23" s="190" t="s">
        <v>1188</v>
      </c>
      <c r="C23" s="991"/>
      <c r="D23" s="991"/>
      <c r="E23" s="94"/>
      <c r="F23" s="94"/>
      <c r="G23" s="94"/>
      <c r="H23" s="94"/>
    </row>
    <row r="24" spans="1:8" ht="14">
      <c r="A24" s="94"/>
      <c r="B24" s="94"/>
      <c r="C24" s="94"/>
      <c r="D24" s="94"/>
      <c r="E24" s="94"/>
      <c r="F24" s="94"/>
      <c r="G24" s="94"/>
      <c r="H24" s="94"/>
    </row>
    <row r="25" spans="1:8" ht="14">
      <c r="A25" s="108" t="s">
        <v>200</v>
      </c>
      <c r="B25" s="190" t="s">
        <v>1928</v>
      </c>
      <c r="C25" s="991"/>
      <c r="D25" s="991"/>
      <c r="E25" s="94"/>
      <c r="F25" s="94"/>
      <c r="G25" s="94"/>
      <c r="H25" s="94"/>
    </row>
    <row r="26" spans="1:8" ht="14">
      <c r="A26" s="94"/>
      <c r="B26" s="190" t="s">
        <v>1929</v>
      </c>
      <c r="C26" s="991"/>
      <c r="D26" s="991"/>
      <c r="E26" s="94"/>
      <c r="F26" s="94"/>
      <c r="G26" s="94"/>
      <c r="H26" s="94"/>
    </row>
    <row r="27" spans="1:8" ht="14">
      <c r="A27" s="94"/>
      <c r="B27" s="991" t="s">
        <v>1930</v>
      </c>
      <c r="C27" s="193">
        <f>+E7</f>
        <v>0</v>
      </c>
      <c r="D27" s="94" t="s">
        <v>2137</v>
      </c>
      <c r="E27" s="79"/>
      <c r="F27" s="94"/>
      <c r="G27" s="94"/>
      <c r="H27" s="94"/>
    </row>
    <row r="28" spans="1:8" ht="14">
      <c r="A28" s="94"/>
      <c r="B28" s="94" t="s">
        <v>1931</v>
      </c>
      <c r="C28" s="94"/>
      <c r="D28" s="94"/>
      <c r="E28" s="79"/>
      <c r="F28" s="79"/>
      <c r="G28" s="79"/>
      <c r="H28" s="79"/>
    </row>
    <row r="29" spans="1:8" ht="14">
      <c r="A29" s="94"/>
      <c r="B29" s="94"/>
      <c r="C29" s="94"/>
      <c r="D29" s="94"/>
      <c r="E29" s="94"/>
      <c r="F29" s="94"/>
      <c r="G29" s="94"/>
      <c r="H29" s="94"/>
    </row>
    <row r="30" spans="1:8" ht="14">
      <c r="A30" s="94"/>
      <c r="B30" s="190"/>
      <c r="C30" s="991"/>
      <c r="D30" s="991"/>
      <c r="E30" s="94"/>
      <c r="F30" s="94"/>
      <c r="G30" s="94"/>
      <c r="H30" s="94"/>
    </row>
    <row r="31" spans="1:8" ht="14">
      <c r="A31" s="108" t="s">
        <v>201</v>
      </c>
      <c r="B31" s="190" t="s">
        <v>930</v>
      </c>
      <c r="C31" s="991"/>
      <c r="D31" s="991"/>
      <c r="E31" s="193">
        <f>+E7</f>
        <v>0</v>
      </c>
      <c r="F31" s="94" t="s">
        <v>1976</v>
      </c>
      <c r="G31" s="79"/>
      <c r="H31" s="94"/>
    </row>
    <row r="32" spans="1:8" ht="14">
      <c r="A32" s="94"/>
      <c r="B32" s="94" t="s">
        <v>931</v>
      </c>
      <c r="C32" s="94"/>
      <c r="D32" s="94"/>
      <c r="E32" s="79"/>
      <c r="F32" s="79"/>
      <c r="G32" s="79"/>
      <c r="H32" s="79"/>
    </row>
    <row r="33" spans="1:8" ht="14">
      <c r="A33" s="94"/>
      <c r="B33" s="79"/>
      <c r="C33" s="79"/>
      <c r="D33" s="79"/>
      <c r="E33" s="94"/>
      <c r="F33" s="94"/>
      <c r="G33" s="94"/>
      <c r="H33" s="94"/>
    </row>
    <row r="34" spans="1:8" ht="14">
      <c r="A34" s="94"/>
      <c r="B34" s="94"/>
      <c r="C34" s="94"/>
      <c r="D34" s="94"/>
      <c r="E34" s="94"/>
      <c r="F34" s="94"/>
      <c r="G34" s="94"/>
      <c r="H34" s="94"/>
    </row>
    <row r="35" spans="1:8" ht="14">
      <c r="A35" s="194" t="s">
        <v>203</v>
      </c>
      <c r="B35" s="177" t="s">
        <v>1932</v>
      </c>
      <c r="C35" s="177"/>
      <c r="D35" s="177"/>
      <c r="E35" s="179"/>
      <c r="F35" s="179"/>
      <c r="G35" s="179"/>
      <c r="H35" s="179"/>
    </row>
    <row r="36" spans="1:8" ht="14">
      <c r="A36" s="179"/>
      <c r="B36" s="177" t="s">
        <v>1933</v>
      </c>
      <c r="C36" s="177"/>
      <c r="D36" s="177"/>
      <c r="E36" s="177"/>
      <c r="F36" s="177"/>
      <c r="G36" s="177"/>
      <c r="H36" s="177"/>
    </row>
    <row r="37" spans="1:8" ht="14">
      <c r="A37" s="179"/>
      <c r="B37" s="79"/>
      <c r="C37" s="79"/>
      <c r="D37" s="79"/>
      <c r="E37" s="179"/>
      <c r="F37" s="179"/>
      <c r="G37" s="179"/>
      <c r="H37" s="179"/>
    </row>
    <row r="38" spans="1:8" ht="14">
      <c r="A38" s="94"/>
      <c r="B38" s="94"/>
      <c r="C38" s="94"/>
      <c r="D38" s="94"/>
      <c r="E38" s="94"/>
      <c r="F38" s="94"/>
      <c r="G38" s="94"/>
      <c r="H38" s="94"/>
    </row>
    <row r="39" spans="1:8" ht="14">
      <c r="A39" s="94"/>
      <c r="B39" s="94"/>
      <c r="C39" s="94"/>
      <c r="D39" s="94"/>
      <c r="E39" s="94"/>
      <c r="F39" s="94"/>
      <c r="G39" s="94"/>
      <c r="H39" s="94"/>
    </row>
    <row r="40" spans="1:8" ht="14">
      <c r="A40" s="94"/>
      <c r="B40" s="94"/>
      <c r="C40" s="94"/>
      <c r="D40" s="94"/>
      <c r="E40" s="94"/>
      <c r="F40" s="94"/>
      <c r="G40" s="94"/>
      <c r="H40" s="94"/>
    </row>
    <row r="41" spans="1:8" ht="14">
      <c r="A41" s="94"/>
      <c r="B41" s="94"/>
      <c r="C41" s="94"/>
      <c r="D41" s="94"/>
      <c r="E41" s="94"/>
      <c r="F41" s="94"/>
      <c r="G41" s="94"/>
      <c r="H41" s="94"/>
    </row>
    <row r="42" spans="1:8" ht="14">
      <c r="A42" s="94"/>
      <c r="B42" s="94"/>
      <c r="C42" s="94"/>
      <c r="D42" s="94"/>
      <c r="E42" s="94"/>
      <c r="F42" s="94"/>
      <c r="G42" s="94"/>
      <c r="H42" s="94"/>
    </row>
    <row r="43" spans="1:8" ht="14">
      <c r="A43" s="94"/>
      <c r="B43" s="94"/>
      <c r="C43" s="94"/>
      <c r="D43" s="94"/>
      <c r="E43" s="94"/>
      <c r="F43" s="94"/>
      <c r="G43" s="94"/>
      <c r="H43" s="94"/>
    </row>
    <row r="44" spans="1:8" ht="14">
      <c r="A44" s="94"/>
      <c r="B44" s="94"/>
      <c r="C44" s="94"/>
      <c r="D44" s="94"/>
      <c r="E44" s="94"/>
      <c r="F44" s="94"/>
      <c r="G44" s="94"/>
      <c r="H44" s="94"/>
    </row>
    <row r="45" spans="1:8" ht="14">
      <c r="A45" s="94"/>
      <c r="B45" s="94"/>
      <c r="C45" s="94"/>
      <c r="D45" s="94"/>
      <c r="E45" s="94"/>
      <c r="F45" s="94"/>
      <c r="G45" s="94"/>
      <c r="H45" s="94"/>
    </row>
    <row r="46" spans="1:8" ht="14">
      <c r="A46" s="94"/>
      <c r="B46" s="94"/>
      <c r="C46" s="94"/>
      <c r="D46" s="94"/>
      <c r="E46" s="94"/>
      <c r="F46" s="94"/>
      <c r="G46" s="94"/>
      <c r="H46" s="94"/>
    </row>
    <row r="47" spans="1:8" ht="14">
      <c r="A47" s="94"/>
      <c r="B47" s="94"/>
      <c r="C47" s="94"/>
      <c r="D47" s="94"/>
      <c r="E47" s="94"/>
      <c r="F47" s="94"/>
      <c r="G47" s="94"/>
      <c r="H47" s="94"/>
    </row>
    <row r="48" spans="1:8" ht="14">
      <c r="A48" s="94"/>
      <c r="B48" s="94"/>
      <c r="C48" s="94"/>
      <c r="D48" s="94"/>
      <c r="E48" s="94"/>
      <c r="F48" s="94"/>
      <c r="G48" s="94"/>
      <c r="H48" s="94"/>
    </row>
    <row r="49" spans="1:8" ht="14">
      <c r="A49" s="94"/>
      <c r="B49" s="94"/>
      <c r="C49" s="94"/>
      <c r="D49" s="94"/>
      <c r="E49" s="94"/>
      <c r="F49" s="94"/>
      <c r="G49" s="94"/>
      <c r="H49" s="94"/>
    </row>
    <row r="50" spans="1:8" ht="14">
      <c r="A50" s="94"/>
      <c r="B50" s="94"/>
      <c r="C50" s="94"/>
      <c r="D50" s="94"/>
      <c r="E50" s="94"/>
      <c r="F50" s="94"/>
      <c r="G50" s="94"/>
      <c r="H50" s="94"/>
    </row>
    <row r="51" spans="1:8" ht="14">
      <c r="A51" s="94"/>
      <c r="B51" s="94"/>
      <c r="C51" s="94"/>
      <c r="D51" s="94"/>
      <c r="E51" s="94"/>
      <c r="F51" s="94"/>
      <c r="G51" s="94"/>
      <c r="H51" s="94"/>
    </row>
    <row r="52" spans="1:8" ht="14.5">
      <c r="A52" s="5263" t="s">
        <v>1926</v>
      </c>
      <c r="B52" s="5339"/>
      <c r="C52" s="94"/>
      <c r="D52" s="94"/>
      <c r="E52" s="94"/>
      <c r="F52" s="79"/>
      <c r="G52" s="4317"/>
      <c r="H52" s="79"/>
    </row>
    <row r="53" spans="1:8" ht="14">
      <c r="A53" s="5336" t="s">
        <v>1916</v>
      </c>
      <c r="B53" s="5337"/>
      <c r="C53" s="94"/>
      <c r="D53" s="94"/>
      <c r="E53" s="94"/>
      <c r="F53" s="79"/>
      <c r="G53" s="4864" t="s">
        <v>1605</v>
      </c>
      <c r="H53" s="79"/>
    </row>
    <row r="54" spans="1:8" ht="14">
      <c r="A54" s="5340" t="s">
        <v>69</v>
      </c>
      <c r="B54" s="5341"/>
      <c r="C54" s="85"/>
      <c r="D54" s="85"/>
      <c r="E54" s="85"/>
      <c r="F54" s="79"/>
      <c r="G54" s="79"/>
      <c r="H54" s="79"/>
    </row>
    <row r="55" spans="1:8" ht="14">
      <c r="A55" s="397"/>
      <c r="B55" s="397"/>
      <c r="C55" s="85"/>
      <c r="D55" s="85"/>
      <c r="E55" s="85"/>
      <c r="F55" s="94"/>
      <c r="G55" s="94"/>
      <c r="H55" s="79"/>
    </row>
    <row r="56" spans="1:8" ht="14.5">
      <c r="A56" s="5263" t="s">
        <v>1926</v>
      </c>
      <c r="B56" s="5342"/>
      <c r="C56" s="85"/>
      <c r="D56" s="85"/>
      <c r="E56" s="85"/>
      <c r="F56" s="94"/>
      <c r="G56" s="4317"/>
      <c r="H56" s="79"/>
    </row>
    <row r="57" spans="1:8" ht="14">
      <c r="A57" s="5338" t="s">
        <v>1916</v>
      </c>
      <c r="B57" s="5337"/>
      <c r="C57" s="85"/>
      <c r="D57" s="85"/>
      <c r="E57" s="85"/>
      <c r="F57" s="79"/>
      <c r="G57" s="4864" t="s">
        <v>1605</v>
      </c>
      <c r="H57" s="79"/>
    </row>
    <row r="58" spans="1:8" ht="14">
      <c r="A58" s="5334" t="s">
        <v>65</v>
      </c>
      <c r="B58" s="5335"/>
      <c r="C58" s="85"/>
      <c r="D58" s="85"/>
      <c r="E58" s="85"/>
      <c r="F58" s="79"/>
      <c r="G58" s="79"/>
      <c r="H58" s="79"/>
    </row>
    <row r="59" spans="1:8" ht="14">
      <c r="A59" s="85"/>
      <c r="B59" s="85"/>
      <c r="C59" s="85"/>
      <c r="D59" s="85"/>
      <c r="E59" s="85"/>
      <c r="F59" s="79"/>
      <c r="G59" s="79"/>
      <c r="H59" s="79"/>
    </row>
    <row r="60" spans="1:8" ht="14">
      <c r="A60" s="85"/>
      <c r="B60" s="85"/>
      <c r="C60" s="85"/>
      <c r="D60" s="85"/>
      <c r="E60" s="85"/>
      <c r="F60" s="79"/>
      <c r="G60" s="79"/>
      <c r="H60" s="79"/>
    </row>
    <row r="61" spans="1:8">
      <c r="A61" s="79"/>
      <c r="B61" s="79"/>
      <c r="C61" s="79"/>
      <c r="D61" s="79"/>
      <c r="E61" s="79"/>
      <c r="F61" s="79"/>
      <c r="G61" s="79"/>
      <c r="H61" s="79"/>
    </row>
    <row r="62" spans="1:8">
      <c r="A62" s="79"/>
      <c r="B62" s="79"/>
      <c r="C62" s="79"/>
      <c r="D62" s="79"/>
      <c r="E62" s="79"/>
      <c r="F62" s="79"/>
      <c r="G62" s="79"/>
      <c r="H62" s="79"/>
    </row>
    <row r="63" spans="1:8">
      <c r="A63" s="79"/>
      <c r="B63" s="79"/>
      <c r="C63" s="79"/>
      <c r="D63" s="79"/>
      <c r="E63" s="79"/>
      <c r="F63" s="79"/>
      <c r="G63" s="79"/>
      <c r="H63" s="84" t="str">
        <f>+ToC!E96</f>
        <v xml:space="preserve">GENERAL Annual Return </v>
      </c>
    </row>
    <row r="64" spans="1:8">
      <c r="A64" s="79"/>
      <c r="B64" s="79"/>
      <c r="C64" s="79"/>
      <c r="D64" s="79"/>
      <c r="E64" s="79"/>
      <c r="F64" s="79"/>
      <c r="G64" s="79"/>
      <c r="H64" s="95" t="s">
        <v>1510</v>
      </c>
    </row>
    <row r="65" spans="1:8" hidden="1">
      <c r="A65" s="79"/>
      <c r="B65" s="79"/>
      <c r="C65" s="79"/>
      <c r="D65" s="79"/>
      <c r="E65" s="79"/>
      <c r="F65" s="79"/>
      <c r="G65" s="79"/>
      <c r="H65" s="79"/>
    </row>
    <row r="66" spans="1:8" hidden="1">
      <c r="C66" s="14"/>
      <c r="D66" s="14"/>
      <c r="F66" s="79"/>
      <c r="G66" s="79"/>
      <c r="H66" s="79"/>
    </row>
    <row r="67" spans="1:8" hidden="1">
      <c r="C67" s="14"/>
      <c r="D67" s="14"/>
      <c r="F67" s="79"/>
      <c r="G67" s="79"/>
      <c r="H67" s="79"/>
    </row>
    <row r="68" spans="1:8" hidden="1">
      <c r="C68" s="14"/>
      <c r="D68" s="14"/>
      <c r="F68" s="79"/>
      <c r="G68" s="79"/>
      <c r="H68" s="79"/>
    </row>
    <row r="69" spans="1:8" hidden="1">
      <c r="C69" s="14"/>
      <c r="D69" s="14"/>
      <c r="F69" s="79"/>
      <c r="G69" s="79"/>
      <c r="H69" s="79"/>
    </row>
    <row r="70" spans="1:8" hidden="1">
      <c r="C70" s="14"/>
      <c r="D70" s="14"/>
      <c r="F70" s="79"/>
      <c r="G70" s="79"/>
      <c r="H70" s="79"/>
    </row>
    <row r="71" spans="1:8" hidden="1">
      <c r="C71" s="14"/>
      <c r="D71" s="14"/>
      <c r="F71" s="79"/>
      <c r="G71" s="79"/>
      <c r="H71" s="79"/>
    </row>
    <row r="72" spans="1:8" hidden="1">
      <c r="C72" s="14"/>
      <c r="D72" s="14"/>
      <c r="F72" s="79"/>
      <c r="G72" s="79"/>
      <c r="H72" s="79"/>
    </row>
    <row r="73" spans="1:8" hidden="1">
      <c r="A73" s="79"/>
      <c r="B73" s="79"/>
      <c r="C73" s="79"/>
      <c r="D73" s="79"/>
      <c r="E73" s="79"/>
      <c r="F73" s="79"/>
      <c r="G73" s="79"/>
      <c r="H73" s="79"/>
    </row>
    <row r="74" spans="1:8"/>
  </sheetData>
  <sheetProtection algorithmName="SHA-512" hashValue="6dexLmdOFfDCBpx3ZjKkyZeDkI56neo7V9beVsIufqHd0plk4IpIcTxDmejrUjrdFDJOOCQN1nI8rr+xHr7Qjw==" saltValue="lMzxloJYE3YRuGoUBXSTyA==" spinCount="100000" sheet="1" objects="1" scenarios="1"/>
  <customSheetViews>
    <customSheetView guid="{54084986-DBD9-467D-BB87-84DFF604BE53}" showPageBreaks="1" printArea="1" topLeftCell="A4">
      <selection sqref="A1:D67"/>
      <pageMargins left="0.7" right="0.7" top="0.75" bottom="0.75" header="0.3" footer="0.3"/>
      <pageSetup paperSize="5" scale="69" orientation="portrait" r:id="rId1"/>
    </customSheetView>
  </customSheetViews>
  <mergeCells count="9">
    <mergeCell ref="A58:B58"/>
    <mergeCell ref="A53:B53"/>
    <mergeCell ref="A57:B57"/>
    <mergeCell ref="A11:H11"/>
    <mergeCell ref="A1:H1"/>
    <mergeCell ref="A52:B52"/>
    <mergeCell ref="A54:B54"/>
    <mergeCell ref="A56:B56"/>
    <mergeCell ref="A10:H10"/>
  </mergeCells>
  <hyperlinks>
    <hyperlink ref="A1:H1" location="ToC!A1" display="ToC!A1"/>
  </hyperlinks>
  <pageMargins left="0.7" right="0.7" top="0.75" bottom="0.75" header="0.3" footer="0.3"/>
  <pageSetup paperSize="5" scale="45" orientation="portrait" r:id="rId2"/>
  <ignoredErrors>
    <ignoredError sqref="A23:A36" numberStoredAsText="1"/>
  </ignoredError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dimension ref="A1:K665"/>
  <sheetViews>
    <sheetView topLeftCell="A4" zoomScaleNormal="100" workbookViewId="0">
      <selection activeCell="A18" sqref="A18:B19"/>
    </sheetView>
  </sheetViews>
  <sheetFormatPr defaultColWidth="0" defaultRowHeight="13"/>
  <cols>
    <col min="1" max="1" width="13.5" customWidth="1"/>
    <col min="2" max="2" width="33.796875" customWidth="1"/>
    <col min="3" max="3" width="21.796875" customWidth="1"/>
    <col min="4" max="5" width="20.796875" customWidth="1"/>
    <col min="6" max="6" width="8.796875" customWidth="1"/>
    <col min="7" max="9" width="20.796875" customWidth="1"/>
    <col min="10" max="10" width="11.796875" customWidth="1"/>
    <col min="11" max="11" width="0" hidden="1" customWidth="1"/>
    <col min="12" max="16384" width="9.296875" hidden="1"/>
  </cols>
  <sheetData>
    <row r="1" spans="1:11">
      <c r="A1" s="5504" t="s">
        <v>1212</v>
      </c>
      <c r="B1" s="5624"/>
      <c r="C1" s="5624"/>
      <c r="D1" s="5624"/>
      <c r="E1" s="5624"/>
      <c r="F1" s="5624"/>
      <c r="G1" s="5624"/>
      <c r="H1" s="5624"/>
      <c r="I1" s="5624"/>
      <c r="J1" s="5624"/>
      <c r="K1" s="393"/>
    </row>
    <row r="2" spans="1:11" ht="15.5">
      <c r="A2" s="393"/>
      <c r="B2" s="393"/>
      <c r="C2" s="393"/>
      <c r="D2" s="393"/>
      <c r="E2" s="393"/>
      <c r="F2" s="393"/>
      <c r="G2" s="497" t="s">
        <v>875</v>
      </c>
      <c r="H2" s="393"/>
      <c r="I2" s="393"/>
      <c r="J2" s="393"/>
      <c r="K2" s="393"/>
    </row>
    <row r="3" spans="1:11" ht="14">
      <c r="A3" s="1728" t="str">
        <f>+Cover!A14</f>
        <v>Select Name of Insurer/ Financial Holding Company</v>
      </c>
      <c r="B3" s="1729"/>
      <c r="C3" s="397"/>
      <c r="D3" s="397"/>
      <c r="E3" s="397"/>
      <c r="F3" s="397"/>
      <c r="G3" s="395"/>
      <c r="H3" s="393"/>
      <c r="I3" s="393"/>
      <c r="J3" s="393"/>
      <c r="K3" s="393"/>
    </row>
    <row r="4" spans="1:11" ht="14">
      <c r="A4" s="498" t="str">
        <f>+ToC!A3</f>
        <v>Insurer/Financial Holding Company</v>
      </c>
      <c r="B4" s="397"/>
      <c r="C4" s="397"/>
      <c r="D4" s="397"/>
      <c r="E4" s="397"/>
      <c r="F4" s="397"/>
      <c r="G4" s="395"/>
      <c r="H4" s="393"/>
      <c r="I4" s="393"/>
      <c r="J4" s="393"/>
      <c r="K4" s="393"/>
    </row>
    <row r="5" spans="1:11" ht="14">
      <c r="A5" s="498"/>
      <c r="B5" s="397"/>
      <c r="C5" s="397"/>
      <c r="D5" s="397"/>
      <c r="E5" s="397"/>
      <c r="F5" s="397"/>
      <c r="G5" s="1391"/>
      <c r="H5" s="393"/>
      <c r="I5" s="393"/>
      <c r="J5" s="393"/>
      <c r="K5" s="393"/>
    </row>
    <row r="6" spans="1:11" ht="14">
      <c r="A6" s="504" t="str">
        <f>+ToC!A5</f>
        <v>General Insurers Annual Return</v>
      </c>
      <c r="B6" s="405"/>
      <c r="C6" s="395"/>
      <c r="D6" s="397"/>
      <c r="E6" s="397"/>
      <c r="F6" s="395"/>
      <c r="G6" s="1391"/>
      <c r="H6" s="393"/>
      <c r="I6" s="393"/>
      <c r="J6" s="393"/>
      <c r="K6" s="393"/>
    </row>
    <row r="7" spans="1:11" ht="14">
      <c r="A7" s="498" t="str">
        <f>+ToC!A6</f>
        <v>For Year Ended:</v>
      </c>
      <c r="B7" s="397"/>
      <c r="C7" s="397"/>
      <c r="D7" s="397"/>
      <c r="E7" s="397"/>
      <c r="F7" s="393"/>
      <c r="G7" s="397"/>
      <c r="H7" s="393"/>
      <c r="I7" s="1773">
        <f>+Cover!A22</f>
        <v>0</v>
      </c>
      <c r="J7" s="393"/>
      <c r="K7" s="393"/>
    </row>
    <row r="8" spans="1:11" ht="14">
      <c r="A8" s="498"/>
      <c r="B8" s="397"/>
      <c r="C8" s="397"/>
      <c r="D8" s="397"/>
      <c r="E8" s="397"/>
      <c r="F8" s="1782"/>
      <c r="G8" s="397"/>
      <c r="H8" s="393"/>
      <c r="I8" s="393"/>
      <c r="J8" s="393"/>
      <c r="K8" s="393"/>
    </row>
    <row r="9" spans="1:11" ht="14">
      <c r="A9" s="5503" t="s">
        <v>542</v>
      </c>
      <c r="B9" s="5503"/>
      <c r="C9" s="5503"/>
      <c r="D9" s="5503"/>
      <c r="E9" s="5503"/>
      <c r="F9" s="5503"/>
      <c r="G9" s="5503"/>
      <c r="H9" s="5766"/>
      <c r="I9" s="5766"/>
      <c r="J9" s="5766"/>
      <c r="K9" s="393"/>
    </row>
    <row r="10" spans="1:11">
      <c r="A10" s="393"/>
      <c r="B10" s="393"/>
      <c r="C10" s="393"/>
      <c r="D10" s="393"/>
      <c r="E10" s="393"/>
      <c r="F10" s="393"/>
      <c r="G10" s="393"/>
      <c r="H10" s="393"/>
      <c r="I10" s="393"/>
      <c r="J10" s="393"/>
      <c r="K10" s="393"/>
    </row>
    <row r="11" spans="1:11">
      <c r="A11" s="393"/>
      <c r="B11" s="393"/>
      <c r="C11" s="393"/>
      <c r="D11" s="393"/>
      <c r="E11" s="393"/>
      <c r="F11" s="393"/>
      <c r="G11" s="393"/>
      <c r="H11" s="393"/>
      <c r="I11" s="393"/>
      <c r="J11" s="393"/>
      <c r="K11" s="393"/>
    </row>
    <row r="12" spans="1:11" ht="14">
      <c r="A12" s="5257" t="s">
        <v>1211</v>
      </c>
      <c r="B12" s="5258"/>
      <c r="C12" s="5258"/>
      <c r="D12" s="5258"/>
      <c r="E12" s="5258"/>
      <c r="F12" s="5258"/>
      <c r="G12" s="5258"/>
      <c r="H12" s="5258"/>
      <c r="I12" s="5258"/>
      <c r="J12" s="5258"/>
      <c r="K12" s="393"/>
    </row>
    <row r="13" spans="1:11">
      <c r="A13" s="393"/>
      <c r="B13" s="393"/>
      <c r="C13" s="393"/>
      <c r="D13" s="393"/>
      <c r="E13" s="393"/>
      <c r="F13" s="393"/>
      <c r="G13" s="393"/>
      <c r="H13" s="393"/>
      <c r="I13" s="393"/>
      <c r="J13" s="393"/>
      <c r="K13" s="393"/>
    </row>
    <row r="14" spans="1:11" ht="14">
      <c r="A14" s="4863"/>
      <c r="B14" s="4862"/>
      <c r="C14" s="4862"/>
      <c r="D14" s="4862"/>
      <c r="E14" s="4862"/>
      <c r="F14" s="4862"/>
      <c r="G14" s="4862"/>
      <c r="H14" s="4862"/>
      <c r="I14" s="4862"/>
      <c r="J14" s="4862"/>
      <c r="K14" s="79"/>
    </row>
    <row r="15" spans="1:11">
      <c r="A15" s="392"/>
      <c r="B15" s="392"/>
      <c r="C15" s="392"/>
      <c r="D15" s="392"/>
      <c r="E15" s="392"/>
      <c r="F15" s="392"/>
      <c r="G15" s="392"/>
      <c r="H15" s="392"/>
      <c r="I15" s="392"/>
      <c r="J15" s="392"/>
      <c r="K15" s="79"/>
    </row>
    <row r="16" spans="1:11">
      <c r="A16" s="392"/>
      <c r="B16" s="392"/>
      <c r="C16" s="392"/>
      <c r="D16" s="392"/>
      <c r="E16" s="392"/>
      <c r="F16" s="392"/>
      <c r="G16" s="392"/>
      <c r="H16" s="392"/>
      <c r="I16" s="392"/>
      <c r="J16" s="392"/>
      <c r="K16" s="79"/>
    </row>
    <row r="17" spans="1:11">
      <c r="A17" s="392"/>
      <c r="B17" s="392"/>
      <c r="C17" s="392"/>
      <c r="D17" s="392"/>
      <c r="E17" s="392"/>
      <c r="F17" s="392"/>
      <c r="G17" s="392"/>
      <c r="H17" s="392"/>
      <c r="I17" s="392"/>
      <c r="J17" s="392"/>
      <c r="K17" s="79"/>
    </row>
    <row r="18" spans="1:11">
      <c r="A18" s="392"/>
      <c r="B18" s="392"/>
      <c r="C18" s="392"/>
      <c r="D18" s="392"/>
      <c r="E18" s="392"/>
      <c r="F18" s="392"/>
      <c r="G18" s="392"/>
      <c r="H18" s="392"/>
      <c r="I18" s="392"/>
      <c r="J18" s="392"/>
      <c r="K18" s="79"/>
    </row>
    <row r="19" spans="1:11">
      <c r="A19" s="392"/>
      <c r="B19" s="392"/>
      <c r="C19" s="392"/>
      <c r="D19" s="392"/>
      <c r="E19" s="392"/>
      <c r="F19" s="392"/>
      <c r="G19" s="392"/>
      <c r="H19" s="392"/>
      <c r="I19" s="1787"/>
      <c r="J19" s="392"/>
      <c r="K19" s="79"/>
    </row>
    <row r="20" spans="1:11">
      <c r="A20" s="392"/>
      <c r="B20" s="392"/>
      <c r="C20" s="392"/>
      <c r="D20" s="392"/>
      <c r="E20" s="392"/>
      <c r="F20" s="392"/>
      <c r="G20" s="392"/>
      <c r="H20" s="392"/>
      <c r="I20" s="392"/>
      <c r="J20" s="392"/>
      <c r="K20" s="79"/>
    </row>
    <row r="21" spans="1:11">
      <c r="A21" s="392"/>
      <c r="B21" s="392"/>
      <c r="C21" s="392"/>
      <c r="D21" s="392"/>
      <c r="E21" s="392"/>
      <c r="F21" s="392"/>
      <c r="G21" s="392"/>
      <c r="H21" s="392"/>
      <c r="I21" s="392"/>
      <c r="J21" s="392"/>
      <c r="K21" s="79"/>
    </row>
    <row r="22" spans="1:11">
      <c r="A22" s="392"/>
      <c r="B22" s="392"/>
      <c r="C22" s="392"/>
      <c r="D22" s="392"/>
      <c r="E22" s="392"/>
      <c r="F22" s="392"/>
      <c r="G22" s="392"/>
      <c r="H22" s="392"/>
      <c r="I22" s="392"/>
      <c r="J22" s="392"/>
      <c r="K22" s="79"/>
    </row>
    <row r="23" spans="1:11">
      <c r="A23" s="392"/>
      <c r="B23" s="392"/>
      <c r="C23" s="392"/>
      <c r="D23" s="392"/>
      <c r="E23" s="392"/>
      <c r="F23" s="392"/>
      <c r="G23" s="392"/>
      <c r="H23" s="392"/>
      <c r="I23" s="392"/>
      <c r="J23" s="392"/>
      <c r="K23" s="79"/>
    </row>
    <row r="24" spans="1:11">
      <c r="A24" s="392"/>
      <c r="B24" s="392"/>
      <c r="C24" s="392"/>
      <c r="D24" s="392"/>
      <c r="E24" s="392"/>
      <c r="F24" s="392"/>
      <c r="G24" s="392"/>
      <c r="H24" s="392"/>
      <c r="I24" s="392"/>
      <c r="J24" s="392"/>
      <c r="K24" s="79"/>
    </row>
    <row r="25" spans="1:11">
      <c r="A25" s="392"/>
      <c r="B25" s="392"/>
      <c r="C25" s="392"/>
      <c r="D25" s="392"/>
      <c r="E25" s="392"/>
      <c r="F25" s="392"/>
      <c r="G25" s="392"/>
      <c r="H25" s="392"/>
      <c r="I25" s="392"/>
      <c r="J25" s="392"/>
      <c r="K25" s="79"/>
    </row>
    <row r="26" spans="1:11">
      <c r="A26" s="392"/>
      <c r="B26" s="392"/>
      <c r="C26" s="392"/>
      <c r="D26" s="392"/>
      <c r="E26" s="392"/>
      <c r="F26" s="392"/>
      <c r="G26" s="392"/>
      <c r="H26" s="392"/>
      <c r="I26" s="392"/>
      <c r="J26" s="392"/>
      <c r="K26" s="79"/>
    </row>
    <row r="27" spans="1:11">
      <c r="A27" s="392"/>
      <c r="B27" s="392"/>
      <c r="C27" s="392"/>
      <c r="D27" s="392"/>
      <c r="E27" s="392"/>
      <c r="F27" s="392"/>
      <c r="G27" s="392"/>
      <c r="H27" s="392"/>
      <c r="I27" s="392"/>
      <c r="J27" s="392"/>
      <c r="K27" s="79"/>
    </row>
    <row r="28" spans="1:11">
      <c r="A28" s="392"/>
      <c r="B28" s="392"/>
      <c r="C28" s="392"/>
      <c r="D28" s="392"/>
      <c r="E28" s="392"/>
      <c r="F28" s="392"/>
      <c r="G28" s="392"/>
      <c r="H28" s="392"/>
      <c r="I28" s="392"/>
      <c r="J28" s="392"/>
      <c r="K28" s="79"/>
    </row>
    <row r="29" spans="1:11">
      <c r="A29" s="392"/>
      <c r="B29" s="392"/>
      <c r="C29" s="392"/>
      <c r="D29" s="392"/>
      <c r="E29" s="392"/>
      <c r="F29" s="392"/>
      <c r="G29" s="392"/>
      <c r="H29" s="392"/>
      <c r="I29" s="392"/>
      <c r="J29" s="392"/>
      <c r="K29" s="79"/>
    </row>
    <row r="30" spans="1:11">
      <c r="A30" s="392"/>
      <c r="B30" s="392"/>
      <c r="C30" s="392"/>
      <c r="D30" s="392"/>
      <c r="E30" s="392"/>
      <c r="F30" s="392"/>
      <c r="G30" s="392"/>
      <c r="H30" s="392"/>
      <c r="I30" s="392"/>
      <c r="J30" s="392"/>
      <c r="K30" s="79"/>
    </row>
    <row r="31" spans="1:11">
      <c r="A31" s="392"/>
      <c r="B31" s="392"/>
      <c r="C31" s="392"/>
      <c r="D31" s="392"/>
      <c r="E31" s="392"/>
      <c r="F31" s="392"/>
      <c r="G31" s="392"/>
      <c r="H31" s="392"/>
      <c r="I31" s="392"/>
      <c r="J31" s="392"/>
      <c r="K31" s="79"/>
    </row>
    <row r="32" spans="1:11">
      <c r="A32" s="392"/>
      <c r="B32" s="392"/>
      <c r="C32" s="392"/>
      <c r="D32" s="392"/>
      <c r="E32" s="392"/>
      <c r="F32" s="392"/>
      <c r="G32" s="392"/>
      <c r="H32" s="392"/>
      <c r="I32" s="392"/>
      <c r="J32" s="392"/>
      <c r="K32" s="79"/>
    </row>
    <row r="33" spans="1:11">
      <c r="A33" s="392"/>
      <c r="B33" s="392"/>
      <c r="C33" s="392"/>
      <c r="D33" s="392"/>
      <c r="E33" s="392"/>
      <c r="F33" s="392"/>
      <c r="G33" s="392"/>
      <c r="H33" s="392"/>
      <c r="I33" s="392"/>
      <c r="J33" s="392"/>
      <c r="K33" s="79"/>
    </row>
    <row r="34" spans="1:11">
      <c r="A34" s="392"/>
      <c r="B34" s="392"/>
      <c r="C34" s="392"/>
      <c r="D34" s="392"/>
      <c r="E34" s="392"/>
      <c r="F34" s="392"/>
      <c r="G34" s="392"/>
      <c r="H34" s="392"/>
      <c r="I34" s="392"/>
      <c r="J34" s="392"/>
      <c r="K34" s="79"/>
    </row>
    <row r="35" spans="1:11">
      <c r="A35" s="392"/>
      <c r="B35" s="392"/>
      <c r="C35" s="392"/>
      <c r="D35" s="392"/>
      <c r="E35" s="392"/>
      <c r="F35" s="392"/>
      <c r="G35" s="392"/>
      <c r="H35" s="392"/>
      <c r="I35" s="392"/>
      <c r="J35" s="392"/>
      <c r="K35" s="79"/>
    </row>
    <row r="36" spans="1:11">
      <c r="A36" s="392"/>
      <c r="B36" s="392"/>
      <c r="C36" s="392"/>
      <c r="D36" s="392"/>
      <c r="E36" s="392"/>
      <c r="F36" s="392"/>
      <c r="G36" s="392"/>
      <c r="H36" s="392"/>
      <c r="I36" s="392"/>
      <c r="J36" s="392"/>
      <c r="K36" s="79"/>
    </row>
    <row r="37" spans="1:11">
      <c r="A37" s="392"/>
      <c r="B37" s="392"/>
      <c r="C37" s="392"/>
      <c r="D37" s="392"/>
      <c r="E37" s="392"/>
      <c r="F37" s="392"/>
      <c r="G37" s="392"/>
      <c r="H37" s="392"/>
      <c r="I37" s="392"/>
      <c r="J37" s="392"/>
      <c r="K37" s="79"/>
    </row>
    <row r="38" spans="1:11">
      <c r="A38" s="392"/>
      <c r="B38" s="392"/>
      <c r="C38" s="392"/>
      <c r="D38" s="392"/>
      <c r="E38" s="392"/>
      <c r="F38" s="392"/>
      <c r="G38" s="392"/>
      <c r="H38" s="392"/>
      <c r="I38" s="392"/>
      <c r="J38" s="392"/>
      <c r="K38" s="79"/>
    </row>
    <row r="39" spans="1:11">
      <c r="A39" s="392"/>
      <c r="B39" s="392"/>
      <c r="C39" s="392"/>
      <c r="D39" s="392"/>
      <c r="E39" s="392"/>
      <c r="F39" s="392"/>
      <c r="G39" s="392"/>
      <c r="H39" s="392"/>
      <c r="I39" s="392"/>
      <c r="J39" s="392"/>
      <c r="K39" s="79"/>
    </row>
    <row r="40" spans="1:11">
      <c r="A40" s="392"/>
      <c r="B40" s="392"/>
      <c r="C40" s="392"/>
      <c r="D40" s="392"/>
      <c r="E40" s="392"/>
      <c r="F40" s="392"/>
      <c r="G40" s="392"/>
      <c r="H40" s="392"/>
      <c r="I40" s="392"/>
      <c r="J40" s="392"/>
      <c r="K40" s="79"/>
    </row>
    <row r="41" spans="1:11">
      <c r="A41" s="392"/>
      <c r="B41" s="392"/>
      <c r="C41" s="392"/>
      <c r="D41" s="392"/>
      <c r="E41" s="392"/>
      <c r="F41" s="392"/>
      <c r="G41" s="392"/>
      <c r="H41" s="392"/>
      <c r="I41" s="392"/>
      <c r="J41" s="392"/>
      <c r="K41" s="79"/>
    </row>
    <row r="42" spans="1:11">
      <c r="A42" s="392"/>
      <c r="B42" s="392"/>
      <c r="C42" s="392"/>
      <c r="D42" s="392"/>
      <c r="E42" s="392"/>
      <c r="F42" s="392"/>
      <c r="G42" s="392"/>
      <c r="H42" s="392"/>
      <c r="I42" s="392"/>
      <c r="J42" s="392"/>
      <c r="K42" s="79"/>
    </row>
    <row r="43" spans="1:11">
      <c r="A43" s="392"/>
      <c r="B43" s="392"/>
      <c r="C43" s="392"/>
      <c r="D43" s="392"/>
      <c r="E43" s="392"/>
      <c r="F43" s="392"/>
      <c r="G43" s="392"/>
      <c r="H43" s="392"/>
      <c r="I43" s="392"/>
      <c r="J43" s="392"/>
      <c r="K43" s="79"/>
    </row>
    <row r="44" spans="1:11">
      <c r="A44" s="392"/>
      <c r="B44" s="392"/>
      <c r="C44" s="392"/>
      <c r="D44" s="392"/>
      <c r="E44" s="392"/>
      <c r="F44" s="392"/>
      <c r="G44" s="392"/>
      <c r="H44" s="392"/>
      <c r="I44" s="392"/>
      <c r="J44" s="392"/>
      <c r="K44" s="79"/>
    </row>
    <row r="45" spans="1:11">
      <c r="A45" s="392"/>
      <c r="B45" s="392"/>
      <c r="C45" s="392"/>
      <c r="D45" s="392"/>
      <c r="E45" s="392"/>
      <c r="F45" s="392"/>
      <c r="G45" s="392"/>
      <c r="H45" s="392"/>
      <c r="I45" s="392"/>
      <c r="J45" s="392"/>
      <c r="K45" s="79"/>
    </row>
    <row r="46" spans="1:11">
      <c r="A46" s="392"/>
      <c r="B46" s="392"/>
      <c r="C46" s="392"/>
      <c r="D46" s="392"/>
      <c r="E46" s="392"/>
      <c r="F46" s="392"/>
      <c r="G46" s="392"/>
      <c r="H46" s="392"/>
      <c r="I46" s="392"/>
      <c r="J46" s="392"/>
      <c r="K46" s="79"/>
    </row>
    <row r="47" spans="1:11">
      <c r="A47" s="392"/>
      <c r="B47" s="392"/>
      <c r="C47" s="392"/>
      <c r="D47" s="392"/>
      <c r="E47" s="392"/>
      <c r="F47" s="392"/>
      <c r="G47" s="392"/>
      <c r="H47" s="392"/>
      <c r="I47" s="392"/>
      <c r="J47" s="392"/>
      <c r="K47" s="79"/>
    </row>
    <row r="48" spans="1:11">
      <c r="A48" s="392"/>
      <c r="B48" s="392"/>
      <c r="C48" s="392"/>
      <c r="D48" s="392"/>
      <c r="E48" s="392"/>
      <c r="F48" s="392"/>
      <c r="G48" s="392"/>
      <c r="H48" s="392"/>
      <c r="I48" s="392"/>
      <c r="J48" s="392"/>
      <c r="K48" s="79"/>
    </row>
    <row r="49" spans="1:11">
      <c r="A49" s="392"/>
      <c r="B49" s="392"/>
      <c r="C49" s="392"/>
      <c r="D49" s="392"/>
      <c r="E49" s="392"/>
      <c r="F49" s="392"/>
      <c r="G49" s="392"/>
      <c r="H49" s="392"/>
      <c r="I49" s="392"/>
      <c r="J49" s="392"/>
      <c r="K49" s="79"/>
    </row>
    <row r="50" spans="1:11">
      <c r="A50" s="392"/>
      <c r="B50" s="392"/>
      <c r="C50" s="392"/>
      <c r="D50" s="392"/>
      <c r="E50" s="392"/>
      <c r="F50" s="392"/>
      <c r="G50" s="392"/>
      <c r="H50" s="392"/>
      <c r="I50" s="392"/>
      <c r="J50" s="392"/>
      <c r="K50" s="79"/>
    </row>
    <row r="51" spans="1:11">
      <c r="A51" s="392"/>
      <c r="B51" s="392"/>
      <c r="C51" s="392"/>
      <c r="D51" s="392"/>
      <c r="E51" s="392"/>
      <c r="F51" s="392"/>
      <c r="G51" s="392"/>
      <c r="H51" s="392"/>
      <c r="I51" s="392"/>
      <c r="J51" s="392"/>
      <c r="K51" s="79"/>
    </row>
    <row r="52" spans="1:11">
      <c r="A52" s="392"/>
      <c r="B52" s="392"/>
      <c r="C52" s="392"/>
      <c r="D52" s="392"/>
      <c r="E52" s="392"/>
      <c r="F52" s="392"/>
      <c r="G52" s="392"/>
      <c r="H52" s="392"/>
      <c r="I52" s="392"/>
      <c r="J52" s="392"/>
      <c r="K52" s="79"/>
    </row>
    <row r="53" spans="1:11">
      <c r="A53" s="392"/>
      <c r="B53" s="392"/>
      <c r="C53" s="392"/>
      <c r="D53" s="392"/>
      <c r="E53" s="392"/>
      <c r="F53" s="392"/>
      <c r="G53" s="392"/>
      <c r="H53" s="392"/>
      <c r="I53" s="392"/>
      <c r="J53" s="392"/>
      <c r="K53" s="79"/>
    </row>
    <row r="54" spans="1:11">
      <c r="A54" s="392"/>
      <c r="B54" s="392"/>
      <c r="C54" s="392"/>
      <c r="D54" s="392"/>
      <c r="E54" s="392"/>
      <c r="F54" s="392"/>
      <c r="G54" s="392"/>
      <c r="H54" s="392"/>
      <c r="I54" s="392"/>
      <c r="J54" s="392"/>
      <c r="K54" s="79"/>
    </row>
    <row r="55" spans="1:11">
      <c r="A55" s="392"/>
      <c r="B55" s="392"/>
      <c r="C55" s="392"/>
      <c r="D55" s="392"/>
      <c r="E55" s="392"/>
      <c r="F55" s="392"/>
      <c r="G55" s="392"/>
      <c r="H55" s="392"/>
      <c r="I55" s="392"/>
      <c r="J55" s="392"/>
      <c r="K55" s="79"/>
    </row>
    <row r="56" spans="1:11">
      <c r="A56" s="392"/>
      <c r="B56" s="392"/>
      <c r="C56" s="392"/>
      <c r="D56" s="392"/>
      <c r="E56" s="392"/>
      <c r="F56" s="392"/>
      <c r="G56" s="392"/>
      <c r="H56" s="392"/>
      <c r="I56" s="392"/>
      <c r="J56" s="392"/>
      <c r="K56" s="79"/>
    </row>
    <row r="57" spans="1:11">
      <c r="A57" s="392"/>
      <c r="B57" s="392"/>
      <c r="C57" s="392"/>
      <c r="D57" s="392"/>
      <c r="E57" s="392"/>
      <c r="F57" s="392"/>
      <c r="G57" s="392"/>
      <c r="H57" s="392"/>
      <c r="I57" s="392"/>
      <c r="J57" s="392"/>
      <c r="K57" s="79"/>
    </row>
    <row r="58" spans="1:11">
      <c r="A58" s="392"/>
      <c r="B58" s="392"/>
      <c r="C58" s="392"/>
      <c r="D58" s="392"/>
      <c r="E58" s="392"/>
      <c r="F58" s="392"/>
      <c r="G58" s="392"/>
      <c r="H58" s="392"/>
      <c r="I58" s="392"/>
      <c r="J58" s="392"/>
      <c r="K58" s="79"/>
    </row>
    <row r="59" spans="1:11">
      <c r="A59" s="392"/>
      <c r="B59" s="392"/>
      <c r="C59" s="392"/>
      <c r="D59" s="392"/>
      <c r="E59" s="392"/>
      <c r="F59" s="392"/>
      <c r="G59" s="392"/>
      <c r="H59" s="392"/>
      <c r="I59" s="392"/>
      <c r="J59" s="392"/>
      <c r="K59" s="79"/>
    </row>
    <row r="60" spans="1:11">
      <c r="A60" s="392"/>
      <c r="B60" s="392"/>
      <c r="C60" s="392"/>
      <c r="D60" s="392"/>
      <c r="E60" s="392"/>
      <c r="F60" s="392"/>
      <c r="G60" s="392"/>
      <c r="H60" s="392"/>
      <c r="I60" s="392"/>
      <c r="J60" s="392"/>
      <c r="K60" s="79"/>
    </row>
    <row r="61" spans="1:11">
      <c r="A61" s="392"/>
      <c r="B61" s="392"/>
      <c r="C61" s="392"/>
      <c r="D61" s="392"/>
      <c r="E61" s="392"/>
      <c r="F61" s="392"/>
      <c r="G61" s="392"/>
      <c r="H61" s="392"/>
      <c r="I61" s="392"/>
      <c r="J61" s="392"/>
      <c r="K61" s="79"/>
    </row>
    <row r="62" spans="1:11">
      <c r="A62" s="392"/>
      <c r="B62" s="392"/>
      <c r="C62" s="392"/>
      <c r="D62" s="392"/>
      <c r="E62" s="392"/>
      <c r="F62" s="392"/>
      <c r="G62" s="392"/>
      <c r="H62" s="392"/>
      <c r="I62" s="392"/>
      <c r="J62" s="392"/>
      <c r="K62" s="79"/>
    </row>
    <row r="63" spans="1:11">
      <c r="A63" s="392"/>
      <c r="B63" s="392"/>
      <c r="C63" s="392"/>
      <c r="D63" s="392"/>
      <c r="E63" s="392"/>
      <c r="F63" s="392"/>
      <c r="G63" s="392"/>
      <c r="H63" s="392"/>
      <c r="I63" s="392"/>
      <c r="J63" s="392"/>
      <c r="K63" s="79"/>
    </row>
    <row r="64" spans="1:11">
      <c r="A64" s="392"/>
      <c r="B64" s="392"/>
      <c r="C64" s="392"/>
      <c r="D64" s="392"/>
      <c r="E64" s="392"/>
      <c r="F64" s="392"/>
      <c r="G64" s="392"/>
      <c r="H64" s="392"/>
      <c r="I64" s="392"/>
      <c r="J64" s="392"/>
      <c r="K64" s="79"/>
    </row>
    <row r="65" spans="1:11">
      <c r="A65" s="392"/>
      <c r="B65" s="392"/>
      <c r="C65" s="392"/>
      <c r="D65" s="392"/>
      <c r="E65" s="392"/>
      <c r="F65" s="392"/>
      <c r="G65" s="392"/>
      <c r="H65" s="392"/>
      <c r="I65" s="392"/>
      <c r="J65" s="392"/>
      <c r="K65" s="79"/>
    </row>
    <row r="66" spans="1:11">
      <c r="A66" s="392"/>
      <c r="B66" s="392"/>
      <c r="C66" s="392"/>
      <c r="D66" s="392"/>
      <c r="E66" s="392"/>
      <c r="F66" s="392"/>
      <c r="G66" s="392"/>
      <c r="H66" s="392"/>
      <c r="I66" s="392"/>
      <c r="J66" s="392"/>
      <c r="K66" s="79"/>
    </row>
    <row r="67" spans="1:11">
      <c r="A67" s="392"/>
      <c r="B67" s="392"/>
      <c r="C67" s="392"/>
      <c r="D67" s="392"/>
      <c r="E67" s="392"/>
      <c r="F67" s="392"/>
      <c r="G67" s="392"/>
      <c r="H67" s="392"/>
      <c r="I67" s="392"/>
      <c r="J67" s="392"/>
      <c r="K67" s="79"/>
    </row>
    <row r="68" spans="1:11">
      <c r="A68" s="392"/>
      <c r="B68" s="392"/>
      <c r="C68" s="392"/>
      <c r="D68" s="392"/>
      <c r="E68" s="392"/>
      <c r="F68" s="392"/>
      <c r="G68" s="392"/>
      <c r="H68" s="392"/>
      <c r="I68" s="392"/>
      <c r="J68" s="392"/>
      <c r="K68" s="79"/>
    </row>
    <row r="69" spans="1:11">
      <c r="A69" s="392"/>
      <c r="B69" s="392"/>
      <c r="C69" s="392"/>
      <c r="D69" s="392"/>
      <c r="E69" s="392"/>
      <c r="F69" s="392"/>
      <c r="G69" s="392"/>
      <c r="H69" s="392"/>
      <c r="I69" s="392"/>
      <c r="J69" s="392"/>
      <c r="K69" s="79"/>
    </row>
    <row r="70" spans="1:11">
      <c r="A70" s="392"/>
      <c r="B70" s="392"/>
      <c r="C70" s="392"/>
      <c r="D70" s="392"/>
      <c r="E70" s="392"/>
      <c r="F70" s="392"/>
      <c r="G70" s="392"/>
      <c r="H70" s="392"/>
      <c r="I70" s="392"/>
      <c r="J70" s="392"/>
      <c r="K70" s="79"/>
    </row>
    <row r="71" spans="1:11">
      <c r="A71" s="392"/>
      <c r="B71" s="392"/>
      <c r="C71" s="392"/>
      <c r="D71" s="392"/>
      <c r="E71" s="392"/>
      <c r="F71" s="392"/>
      <c r="G71" s="392"/>
      <c r="H71" s="392"/>
      <c r="I71" s="392"/>
      <c r="J71" s="392"/>
      <c r="K71" s="79"/>
    </row>
    <row r="72" spans="1:11">
      <c r="A72" s="392"/>
      <c r="B72" s="392"/>
      <c r="C72" s="392"/>
      <c r="D72" s="392"/>
      <c r="E72" s="392"/>
      <c r="F72" s="392"/>
      <c r="G72" s="392"/>
      <c r="H72" s="392"/>
      <c r="I72" s="392"/>
      <c r="J72" s="392"/>
      <c r="K72" s="79"/>
    </row>
    <row r="73" spans="1:11">
      <c r="A73" s="392"/>
      <c r="B73" s="392"/>
      <c r="C73" s="392"/>
      <c r="D73" s="392"/>
      <c r="E73" s="392"/>
      <c r="F73" s="392"/>
      <c r="G73" s="392"/>
      <c r="H73" s="392"/>
      <c r="I73" s="392"/>
      <c r="J73" s="392"/>
      <c r="K73" s="79"/>
    </row>
    <row r="74" spans="1:11">
      <c r="A74" s="392"/>
      <c r="B74" s="392"/>
      <c r="C74" s="392"/>
      <c r="D74" s="392"/>
      <c r="E74" s="392"/>
      <c r="F74" s="392"/>
      <c r="G74" s="392"/>
      <c r="H74" s="392"/>
      <c r="I74" s="392"/>
      <c r="J74" s="392"/>
      <c r="K74" s="79"/>
    </row>
    <row r="75" spans="1:11">
      <c r="A75" s="392"/>
      <c r="B75" s="392"/>
      <c r="C75" s="392"/>
      <c r="D75" s="392"/>
      <c r="E75" s="392"/>
      <c r="F75" s="392"/>
      <c r="G75" s="392"/>
      <c r="H75" s="392"/>
      <c r="I75" s="392"/>
      <c r="J75" s="392"/>
      <c r="K75" s="79"/>
    </row>
    <row r="76" spans="1:11">
      <c r="A76" s="392"/>
      <c r="B76" s="392"/>
      <c r="C76" s="392"/>
      <c r="D76" s="392"/>
      <c r="E76" s="392"/>
      <c r="F76" s="392"/>
      <c r="G76" s="392"/>
      <c r="H76" s="392"/>
      <c r="I76" s="392"/>
      <c r="J76" s="392"/>
      <c r="K76" s="79"/>
    </row>
    <row r="77" spans="1:11">
      <c r="A77" s="392"/>
      <c r="B77" s="392"/>
      <c r="C77" s="392"/>
      <c r="D77" s="392"/>
      <c r="E77" s="392"/>
      <c r="F77" s="392"/>
      <c r="G77" s="392"/>
      <c r="H77" s="392"/>
      <c r="I77" s="392"/>
      <c r="J77" s="392"/>
      <c r="K77" s="79"/>
    </row>
    <row r="78" spans="1:11">
      <c r="A78" s="392"/>
      <c r="B78" s="392"/>
      <c r="C78" s="392"/>
      <c r="D78" s="392"/>
      <c r="E78" s="392"/>
      <c r="F78" s="392"/>
      <c r="G78" s="392"/>
      <c r="H78" s="392"/>
      <c r="I78" s="392"/>
      <c r="J78" s="392"/>
      <c r="K78" s="79"/>
    </row>
    <row r="79" spans="1:11">
      <c r="A79" s="392"/>
      <c r="B79" s="392"/>
      <c r="C79" s="392"/>
      <c r="D79" s="392"/>
      <c r="E79" s="392"/>
      <c r="F79" s="392"/>
      <c r="G79" s="392"/>
      <c r="H79" s="392"/>
      <c r="I79" s="392"/>
      <c r="J79" s="392"/>
      <c r="K79" s="79"/>
    </row>
    <row r="80" spans="1:11">
      <c r="A80" s="392"/>
      <c r="B80" s="392"/>
      <c r="C80" s="392"/>
      <c r="D80" s="392"/>
      <c r="E80" s="392"/>
      <c r="F80" s="392"/>
      <c r="G80" s="392"/>
      <c r="H80" s="392"/>
      <c r="I80" s="392"/>
      <c r="J80" s="392"/>
      <c r="K80" s="79"/>
    </row>
    <row r="81" spans="1:11">
      <c r="A81" s="392"/>
      <c r="B81" s="392"/>
      <c r="C81" s="392"/>
      <c r="D81" s="392"/>
      <c r="E81" s="392"/>
      <c r="F81" s="392"/>
      <c r="G81" s="392"/>
      <c r="H81" s="392"/>
      <c r="I81" s="392"/>
      <c r="J81" s="392"/>
      <c r="K81" s="79"/>
    </row>
    <row r="82" spans="1:11">
      <c r="A82" s="392"/>
      <c r="B82" s="392"/>
      <c r="C82" s="392"/>
      <c r="D82" s="392"/>
      <c r="E82" s="392"/>
      <c r="F82" s="392"/>
      <c r="G82" s="392"/>
      <c r="H82" s="392"/>
      <c r="I82" s="392"/>
      <c r="J82" s="392"/>
      <c r="K82" s="79"/>
    </row>
    <row r="83" spans="1:11">
      <c r="A83" s="392"/>
      <c r="B83" s="392"/>
      <c r="C83" s="392"/>
      <c r="D83" s="392"/>
      <c r="E83" s="392"/>
      <c r="F83" s="392"/>
      <c r="G83" s="392"/>
      <c r="H83" s="392"/>
      <c r="I83" s="392"/>
      <c r="J83" s="392"/>
      <c r="K83" s="79"/>
    </row>
    <row r="84" spans="1:11">
      <c r="A84" s="392"/>
      <c r="B84" s="392"/>
      <c r="C84" s="392"/>
      <c r="D84" s="392"/>
      <c r="E84" s="392"/>
      <c r="F84" s="392"/>
      <c r="G84" s="392"/>
      <c r="H84" s="392"/>
      <c r="I84" s="392"/>
      <c r="J84" s="392"/>
      <c r="K84" s="79"/>
    </row>
    <row r="85" spans="1:11">
      <c r="A85" s="392"/>
      <c r="B85" s="392"/>
      <c r="C85" s="392"/>
      <c r="D85" s="392"/>
      <c r="E85" s="392"/>
      <c r="F85" s="392"/>
      <c r="G85" s="392"/>
      <c r="H85" s="392"/>
      <c r="I85" s="392"/>
      <c r="J85" s="392"/>
      <c r="K85" s="79"/>
    </row>
    <row r="86" spans="1:11">
      <c r="A86" s="392"/>
      <c r="B86" s="392"/>
      <c r="C86" s="392"/>
      <c r="D86" s="392"/>
      <c r="E86" s="392"/>
      <c r="F86" s="392"/>
      <c r="G86" s="392"/>
      <c r="H86" s="392"/>
      <c r="I86" s="392"/>
      <c r="J86" s="392"/>
      <c r="K86" s="79"/>
    </row>
    <row r="87" spans="1:11">
      <c r="A87" s="392"/>
      <c r="B87" s="392"/>
      <c r="C87" s="392"/>
      <c r="D87" s="392"/>
      <c r="E87" s="392"/>
      <c r="F87" s="392"/>
      <c r="G87" s="392"/>
      <c r="H87" s="392"/>
      <c r="I87" s="392"/>
      <c r="J87" s="392"/>
      <c r="K87" s="79"/>
    </row>
    <row r="88" spans="1:11">
      <c r="A88" s="392"/>
      <c r="B88" s="392"/>
      <c r="C88" s="392"/>
      <c r="D88" s="392"/>
      <c r="E88" s="392"/>
      <c r="F88" s="392"/>
      <c r="G88" s="392"/>
      <c r="H88" s="392"/>
      <c r="I88" s="392"/>
      <c r="J88" s="392"/>
      <c r="K88" s="79"/>
    </row>
    <row r="89" spans="1:11">
      <c r="A89" s="392"/>
      <c r="B89" s="392"/>
      <c r="C89" s="392"/>
      <c r="D89" s="392"/>
      <c r="E89" s="392"/>
      <c r="F89" s="392"/>
      <c r="G89" s="392"/>
      <c r="H89" s="392"/>
      <c r="I89" s="392"/>
      <c r="J89" s="392"/>
      <c r="K89" s="79"/>
    </row>
    <row r="90" spans="1:11">
      <c r="A90" s="392"/>
      <c r="B90" s="392"/>
      <c r="C90" s="392"/>
      <c r="D90" s="392"/>
      <c r="E90" s="392"/>
      <c r="F90" s="392"/>
      <c r="G90" s="392"/>
      <c r="H90" s="392"/>
      <c r="I90" s="392"/>
      <c r="J90" s="392"/>
      <c r="K90" s="79"/>
    </row>
    <row r="91" spans="1:11">
      <c r="A91" s="392"/>
      <c r="B91" s="392"/>
      <c r="C91" s="392"/>
      <c r="D91" s="392"/>
      <c r="E91" s="392"/>
      <c r="F91" s="392"/>
      <c r="G91" s="392"/>
      <c r="H91" s="392"/>
      <c r="I91" s="392"/>
      <c r="J91" s="392"/>
      <c r="K91" s="79"/>
    </row>
    <row r="92" spans="1:11">
      <c r="A92" s="392"/>
      <c r="B92" s="392"/>
      <c r="C92" s="392"/>
      <c r="D92" s="392"/>
      <c r="E92" s="392"/>
      <c r="F92" s="392"/>
      <c r="G92" s="392"/>
      <c r="H92" s="392"/>
      <c r="I92" s="392"/>
      <c r="J92" s="392"/>
      <c r="K92" s="79"/>
    </row>
    <row r="93" spans="1:11">
      <c r="A93" s="392"/>
      <c r="B93" s="392"/>
      <c r="C93" s="392"/>
      <c r="D93" s="392"/>
      <c r="E93" s="392"/>
      <c r="F93" s="392"/>
      <c r="G93" s="392"/>
      <c r="H93" s="392"/>
      <c r="I93" s="392"/>
      <c r="J93" s="392"/>
      <c r="K93" s="79"/>
    </row>
    <row r="94" spans="1:11">
      <c r="A94" s="392"/>
      <c r="B94" s="392"/>
      <c r="C94" s="392"/>
      <c r="D94" s="392"/>
      <c r="E94" s="392"/>
      <c r="F94" s="392"/>
      <c r="G94" s="392"/>
      <c r="H94" s="392"/>
      <c r="I94" s="392"/>
      <c r="J94" s="392"/>
      <c r="K94" s="79"/>
    </row>
    <row r="95" spans="1:11">
      <c r="A95" s="392"/>
      <c r="B95" s="392"/>
      <c r="C95" s="392"/>
      <c r="D95" s="392"/>
      <c r="E95" s="392"/>
      <c r="F95" s="392"/>
      <c r="G95" s="392"/>
      <c r="H95" s="392"/>
      <c r="I95" s="392"/>
      <c r="J95" s="392"/>
      <c r="K95" s="79"/>
    </row>
    <row r="96" spans="1:11">
      <c r="A96" s="392"/>
      <c r="B96" s="392"/>
      <c r="C96" s="392"/>
      <c r="D96" s="392"/>
      <c r="E96" s="392"/>
      <c r="F96" s="392"/>
      <c r="G96" s="392"/>
      <c r="H96" s="392"/>
      <c r="I96" s="392"/>
      <c r="J96" s="392"/>
      <c r="K96" s="79"/>
    </row>
    <row r="97" spans="1:11">
      <c r="A97" s="392"/>
      <c r="B97" s="392"/>
      <c r="C97" s="392"/>
      <c r="D97" s="392"/>
      <c r="E97" s="392"/>
      <c r="F97" s="392"/>
      <c r="G97" s="392"/>
      <c r="H97" s="392"/>
      <c r="I97" s="392"/>
      <c r="J97" s="392"/>
      <c r="K97" s="79"/>
    </row>
    <row r="98" spans="1:11">
      <c r="A98" s="392"/>
      <c r="B98" s="392"/>
      <c r="C98" s="392"/>
      <c r="D98" s="392"/>
      <c r="E98" s="392"/>
      <c r="F98" s="392"/>
      <c r="G98" s="392"/>
      <c r="H98" s="392"/>
      <c r="I98" s="392"/>
      <c r="J98" s="392"/>
      <c r="K98" s="79"/>
    </row>
    <row r="99" spans="1:11">
      <c r="A99" s="392"/>
      <c r="B99" s="392"/>
      <c r="C99" s="392"/>
      <c r="D99" s="392"/>
      <c r="E99" s="392"/>
      <c r="F99" s="392"/>
      <c r="G99" s="392"/>
      <c r="H99" s="392"/>
      <c r="I99" s="392"/>
      <c r="J99" s="392"/>
      <c r="K99" s="79"/>
    </row>
    <row r="100" spans="1:11">
      <c r="A100" s="392"/>
      <c r="B100" s="392"/>
      <c r="C100" s="392"/>
      <c r="D100" s="392"/>
      <c r="E100" s="392"/>
      <c r="F100" s="392"/>
      <c r="G100" s="392"/>
      <c r="H100" s="392"/>
      <c r="I100" s="392"/>
      <c r="J100" s="392"/>
      <c r="K100" s="79"/>
    </row>
    <row r="101" spans="1:11">
      <c r="A101" s="392"/>
      <c r="B101" s="392"/>
      <c r="C101" s="392"/>
      <c r="D101" s="392"/>
      <c r="E101" s="392"/>
      <c r="F101" s="392"/>
      <c r="G101" s="392"/>
      <c r="H101" s="392"/>
      <c r="I101" s="392"/>
      <c r="J101" s="392"/>
      <c r="K101" s="79"/>
    </row>
    <row r="102" spans="1:11">
      <c r="A102" s="392"/>
      <c r="B102" s="392"/>
      <c r="C102" s="392"/>
      <c r="D102" s="392"/>
      <c r="E102" s="392"/>
      <c r="F102" s="392"/>
      <c r="G102" s="392"/>
      <c r="H102" s="392"/>
      <c r="I102" s="392"/>
      <c r="J102" s="392"/>
      <c r="K102" s="79"/>
    </row>
    <row r="103" spans="1:11">
      <c r="A103" s="392"/>
      <c r="B103" s="392"/>
      <c r="C103" s="392"/>
      <c r="D103" s="392"/>
      <c r="E103" s="392"/>
      <c r="F103" s="392"/>
      <c r="G103" s="392"/>
      <c r="H103" s="392"/>
      <c r="I103" s="392"/>
      <c r="J103" s="392"/>
      <c r="K103" s="79"/>
    </row>
    <row r="104" spans="1:11">
      <c r="A104" s="392"/>
      <c r="B104" s="392"/>
      <c r="C104" s="392"/>
      <c r="D104" s="392"/>
      <c r="E104" s="392"/>
      <c r="F104" s="392"/>
      <c r="G104" s="392"/>
      <c r="H104" s="392"/>
      <c r="I104" s="392"/>
      <c r="J104" s="392"/>
      <c r="K104" s="79"/>
    </row>
    <row r="105" spans="1:11">
      <c r="A105" s="392"/>
      <c r="B105" s="392"/>
      <c r="C105" s="392"/>
      <c r="D105" s="392"/>
      <c r="E105" s="392"/>
      <c r="F105" s="392"/>
      <c r="G105" s="392"/>
      <c r="H105" s="392"/>
      <c r="I105" s="392"/>
      <c r="J105" s="392"/>
      <c r="K105" s="79"/>
    </row>
    <row r="106" spans="1:11">
      <c r="A106" s="392"/>
      <c r="B106" s="392"/>
      <c r="C106" s="392"/>
      <c r="D106" s="392"/>
      <c r="E106" s="392"/>
      <c r="F106" s="392"/>
      <c r="G106" s="392"/>
      <c r="H106" s="392"/>
      <c r="I106" s="392"/>
      <c r="J106" s="392"/>
      <c r="K106" s="79"/>
    </row>
    <row r="107" spans="1:11">
      <c r="A107" s="392"/>
      <c r="B107" s="392"/>
      <c r="C107" s="392"/>
      <c r="D107" s="392"/>
      <c r="E107" s="392"/>
      <c r="F107" s="392"/>
      <c r="G107" s="392"/>
      <c r="H107" s="392"/>
      <c r="I107" s="392"/>
      <c r="J107" s="392"/>
      <c r="K107" s="79"/>
    </row>
    <row r="108" spans="1:11">
      <c r="A108" s="392"/>
      <c r="B108" s="392"/>
      <c r="C108" s="392"/>
      <c r="D108" s="392"/>
      <c r="E108" s="392"/>
      <c r="F108" s="392"/>
      <c r="G108" s="392"/>
      <c r="H108" s="392"/>
      <c r="I108" s="392"/>
      <c r="J108" s="392"/>
      <c r="K108" s="79"/>
    </row>
    <row r="109" spans="1:11">
      <c r="A109" s="392"/>
      <c r="B109" s="392"/>
      <c r="C109" s="392"/>
      <c r="D109" s="392"/>
      <c r="E109" s="392"/>
      <c r="F109" s="392"/>
      <c r="G109" s="392"/>
      <c r="H109" s="392"/>
      <c r="I109" s="392"/>
      <c r="J109" s="392"/>
      <c r="K109" s="79"/>
    </row>
    <row r="110" spans="1:11">
      <c r="A110" s="392"/>
      <c r="B110" s="392"/>
      <c r="C110" s="392"/>
      <c r="D110" s="392"/>
      <c r="E110" s="392"/>
      <c r="F110" s="392"/>
      <c r="G110" s="392"/>
      <c r="H110" s="392"/>
      <c r="I110" s="392"/>
      <c r="J110" s="392"/>
      <c r="K110" s="79"/>
    </row>
    <row r="111" spans="1:11">
      <c r="A111" s="392"/>
      <c r="B111" s="392"/>
      <c r="C111" s="392"/>
      <c r="D111" s="392"/>
      <c r="E111" s="392"/>
      <c r="F111" s="392"/>
      <c r="G111" s="392"/>
      <c r="H111" s="392"/>
      <c r="I111" s="392"/>
      <c r="J111" s="392"/>
      <c r="K111" s="79"/>
    </row>
    <row r="112" spans="1:11">
      <c r="A112" s="392"/>
      <c r="B112" s="392"/>
      <c r="C112" s="392"/>
      <c r="D112" s="392"/>
      <c r="E112" s="392"/>
      <c r="F112" s="392"/>
      <c r="G112" s="392"/>
      <c r="H112" s="392"/>
      <c r="I112" s="392"/>
      <c r="J112" s="392"/>
      <c r="K112" s="79"/>
    </row>
    <row r="113" spans="1:11">
      <c r="A113" s="392"/>
      <c r="B113" s="392"/>
      <c r="C113" s="392"/>
      <c r="D113" s="392"/>
      <c r="E113" s="392"/>
      <c r="F113" s="392"/>
      <c r="G113" s="392"/>
      <c r="H113" s="392"/>
      <c r="I113" s="392"/>
      <c r="J113" s="392"/>
      <c r="K113" s="79"/>
    </row>
    <row r="114" spans="1:11">
      <c r="A114" s="392"/>
      <c r="B114" s="392"/>
      <c r="C114" s="392"/>
      <c r="D114" s="392"/>
      <c r="E114" s="392"/>
      <c r="F114" s="392"/>
      <c r="G114" s="392"/>
      <c r="H114" s="392"/>
      <c r="I114" s="392"/>
      <c r="J114" s="392"/>
      <c r="K114" s="79"/>
    </row>
    <row r="115" spans="1:11">
      <c r="A115" s="392"/>
      <c r="B115" s="392"/>
      <c r="C115" s="392"/>
      <c r="D115" s="392"/>
      <c r="E115" s="392"/>
      <c r="F115" s="392"/>
      <c r="G115" s="392"/>
      <c r="H115" s="392"/>
      <c r="I115" s="392"/>
      <c r="J115" s="392"/>
      <c r="K115" s="79"/>
    </row>
    <row r="116" spans="1:11">
      <c r="A116" s="392"/>
      <c r="B116" s="392"/>
      <c r="C116" s="392"/>
      <c r="D116" s="392"/>
      <c r="E116" s="392"/>
      <c r="F116" s="392"/>
      <c r="G116" s="392"/>
      <c r="H116" s="392"/>
      <c r="I116" s="392"/>
      <c r="J116" s="392"/>
      <c r="K116" s="79"/>
    </row>
    <row r="117" spans="1:11">
      <c r="A117" s="392"/>
      <c r="B117" s="392"/>
      <c r="C117" s="392"/>
      <c r="D117" s="392"/>
      <c r="E117" s="392"/>
      <c r="F117" s="392"/>
      <c r="G117" s="392"/>
      <c r="H117" s="392"/>
      <c r="I117" s="392"/>
      <c r="J117" s="392"/>
      <c r="K117" s="79"/>
    </row>
    <row r="118" spans="1:11">
      <c r="A118" s="392"/>
      <c r="B118" s="392"/>
      <c r="C118" s="392"/>
      <c r="D118" s="392"/>
      <c r="E118" s="392"/>
      <c r="F118" s="392"/>
      <c r="G118" s="392"/>
      <c r="H118" s="392"/>
      <c r="I118" s="392"/>
      <c r="J118" s="392"/>
      <c r="K118" s="79"/>
    </row>
    <row r="119" spans="1:11">
      <c r="A119" s="392"/>
      <c r="B119" s="392"/>
      <c r="C119" s="392"/>
      <c r="D119" s="392"/>
      <c r="E119" s="392"/>
      <c r="F119" s="392"/>
      <c r="G119" s="392"/>
      <c r="H119" s="392"/>
      <c r="I119" s="392"/>
      <c r="J119" s="392"/>
      <c r="K119" s="79"/>
    </row>
    <row r="120" spans="1:11">
      <c r="A120" s="392"/>
      <c r="B120" s="392"/>
      <c r="C120" s="392"/>
      <c r="D120" s="392"/>
      <c r="E120" s="392"/>
      <c r="F120" s="392"/>
      <c r="G120" s="392"/>
      <c r="H120" s="392"/>
      <c r="I120" s="392"/>
      <c r="J120" s="392"/>
      <c r="K120" s="79"/>
    </row>
    <row r="121" spans="1:11">
      <c r="A121" s="392"/>
      <c r="B121" s="392"/>
      <c r="C121" s="392"/>
      <c r="D121" s="392"/>
      <c r="E121" s="392"/>
      <c r="F121" s="392"/>
      <c r="G121" s="392"/>
      <c r="H121" s="392"/>
      <c r="I121" s="392"/>
      <c r="J121" s="392"/>
      <c r="K121" s="79"/>
    </row>
    <row r="122" spans="1:11">
      <c r="A122" s="392"/>
      <c r="B122" s="392"/>
      <c r="C122" s="392"/>
      <c r="D122" s="392"/>
      <c r="E122" s="392"/>
      <c r="F122" s="392"/>
      <c r="G122" s="392"/>
      <c r="H122" s="392"/>
      <c r="I122" s="392"/>
      <c r="J122" s="392"/>
      <c r="K122" s="79"/>
    </row>
    <row r="123" spans="1:11">
      <c r="A123" s="392"/>
      <c r="B123" s="392"/>
      <c r="C123" s="392"/>
      <c r="D123" s="392"/>
      <c r="E123" s="392"/>
      <c r="F123" s="392"/>
      <c r="G123" s="392"/>
      <c r="H123" s="392"/>
      <c r="I123" s="392"/>
      <c r="J123" s="392"/>
      <c r="K123" s="79"/>
    </row>
    <row r="124" spans="1:11">
      <c r="A124" s="392"/>
      <c r="B124" s="392"/>
      <c r="C124" s="392"/>
      <c r="D124" s="392"/>
      <c r="E124" s="392"/>
      <c r="F124" s="392"/>
      <c r="G124" s="392"/>
      <c r="H124" s="392"/>
      <c r="I124" s="392"/>
      <c r="J124" s="392"/>
      <c r="K124" s="79"/>
    </row>
    <row r="125" spans="1:11">
      <c r="A125" s="392"/>
      <c r="B125" s="392"/>
      <c r="C125" s="392"/>
      <c r="D125" s="392"/>
      <c r="E125" s="392"/>
      <c r="F125" s="392"/>
      <c r="G125" s="392"/>
      <c r="H125" s="392"/>
      <c r="I125" s="392"/>
      <c r="J125" s="392"/>
      <c r="K125" s="79"/>
    </row>
    <row r="126" spans="1:11">
      <c r="A126" s="392"/>
      <c r="B126" s="392"/>
      <c r="C126" s="392"/>
      <c r="D126" s="392"/>
      <c r="E126" s="392"/>
      <c r="F126" s="392"/>
      <c r="G126" s="392"/>
      <c r="H126" s="392"/>
      <c r="I126" s="392"/>
      <c r="J126" s="392"/>
      <c r="K126" s="79"/>
    </row>
    <row r="127" spans="1:11">
      <c r="A127" s="392"/>
      <c r="B127" s="392"/>
      <c r="C127" s="392"/>
      <c r="D127" s="392"/>
      <c r="E127" s="392"/>
      <c r="F127" s="392"/>
      <c r="G127" s="392"/>
      <c r="H127" s="392"/>
      <c r="I127" s="392"/>
      <c r="J127" s="392"/>
      <c r="K127" s="79"/>
    </row>
    <row r="128" spans="1:11">
      <c r="A128" s="392"/>
      <c r="B128" s="392"/>
      <c r="C128" s="392"/>
      <c r="D128" s="392"/>
      <c r="E128" s="392"/>
      <c r="F128" s="392"/>
      <c r="G128" s="392"/>
      <c r="H128" s="392"/>
      <c r="I128" s="392"/>
      <c r="J128" s="392"/>
      <c r="K128" s="79"/>
    </row>
    <row r="129" spans="1:11">
      <c r="A129" s="392"/>
      <c r="B129" s="392"/>
      <c r="C129" s="392"/>
      <c r="D129" s="392"/>
      <c r="E129" s="392"/>
      <c r="F129" s="392"/>
      <c r="G129" s="392"/>
      <c r="H129" s="392"/>
      <c r="I129" s="392"/>
      <c r="J129" s="392"/>
      <c r="K129" s="79"/>
    </row>
    <row r="130" spans="1:11">
      <c r="A130" s="392"/>
      <c r="B130" s="392"/>
      <c r="C130" s="392"/>
      <c r="D130" s="392"/>
      <c r="E130" s="392"/>
      <c r="F130" s="392"/>
      <c r="G130" s="392"/>
      <c r="H130" s="392"/>
      <c r="I130" s="392"/>
      <c r="J130" s="392"/>
      <c r="K130" s="79"/>
    </row>
    <row r="131" spans="1:11">
      <c r="A131" s="392"/>
      <c r="B131" s="392"/>
      <c r="C131" s="392"/>
      <c r="D131" s="392"/>
      <c r="E131" s="392"/>
      <c r="F131" s="392"/>
      <c r="G131" s="392"/>
      <c r="H131" s="392"/>
      <c r="I131" s="392"/>
      <c r="J131" s="392"/>
      <c r="K131" s="79"/>
    </row>
    <row r="132" spans="1:11">
      <c r="A132" s="392"/>
      <c r="B132" s="392"/>
      <c r="C132" s="392"/>
      <c r="D132" s="392"/>
      <c r="E132" s="392"/>
      <c r="F132" s="392"/>
      <c r="G132" s="392"/>
      <c r="H132" s="392"/>
      <c r="I132" s="392"/>
      <c r="J132" s="392"/>
      <c r="K132" s="79"/>
    </row>
    <row r="133" spans="1:11">
      <c r="A133" s="392"/>
      <c r="B133" s="392"/>
      <c r="C133" s="392"/>
      <c r="D133" s="392"/>
      <c r="E133" s="392"/>
      <c r="F133" s="392"/>
      <c r="G133" s="392"/>
      <c r="H133" s="392"/>
      <c r="I133" s="392"/>
      <c r="J133" s="392"/>
      <c r="K133" s="79"/>
    </row>
    <row r="134" spans="1:11">
      <c r="A134" s="392"/>
      <c r="B134" s="392"/>
      <c r="C134" s="392"/>
      <c r="D134" s="392"/>
      <c r="E134" s="392"/>
      <c r="F134" s="392"/>
      <c r="G134" s="392"/>
      <c r="H134" s="392"/>
      <c r="I134" s="392"/>
      <c r="J134" s="392"/>
      <c r="K134" s="79"/>
    </row>
    <row r="135" spans="1:11">
      <c r="A135" s="392"/>
      <c r="B135" s="392"/>
      <c r="C135" s="392"/>
      <c r="D135" s="392"/>
      <c r="E135" s="392"/>
      <c r="F135" s="392"/>
      <c r="G135" s="392"/>
      <c r="H135" s="392"/>
      <c r="I135" s="392"/>
      <c r="J135" s="392"/>
      <c r="K135" s="79"/>
    </row>
    <row r="136" spans="1:11">
      <c r="A136" s="392"/>
      <c r="B136" s="392"/>
      <c r="C136" s="392"/>
      <c r="D136" s="392"/>
      <c r="E136" s="392"/>
      <c r="F136" s="392"/>
      <c r="G136" s="392"/>
      <c r="H136" s="392"/>
      <c r="I136" s="392"/>
      <c r="J136" s="392"/>
      <c r="K136" s="79"/>
    </row>
    <row r="137" spans="1:11">
      <c r="A137" s="392"/>
      <c r="B137" s="392"/>
      <c r="C137" s="392"/>
      <c r="D137" s="392"/>
      <c r="E137" s="392"/>
      <c r="F137" s="392"/>
      <c r="G137" s="392"/>
      <c r="H137" s="392"/>
      <c r="I137" s="392"/>
      <c r="J137" s="392"/>
      <c r="K137" s="79"/>
    </row>
    <row r="138" spans="1:11">
      <c r="A138" s="392"/>
      <c r="B138" s="392"/>
      <c r="C138" s="392"/>
      <c r="D138" s="392"/>
      <c r="E138" s="392"/>
      <c r="F138" s="392"/>
      <c r="G138" s="392"/>
      <c r="H138" s="392"/>
      <c r="I138" s="392"/>
      <c r="J138" s="392"/>
      <c r="K138" s="79"/>
    </row>
    <row r="139" spans="1:11">
      <c r="A139" s="392"/>
      <c r="B139" s="392"/>
      <c r="C139" s="392"/>
      <c r="D139" s="392"/>
      <c r="E139" s="392"/>
      <c r="F139" s="392"/>
      <c r="G139" s="392"/>
      <c r="H139" s="392"/>
      <c r="I139" s="392"/>
      <c r="J139" s="392"/>
      <c r="K139" s="79"/>
    </row>
    <row r="140" spans="1:11">
      <c r="A140" s="392"/>
      <c r="B140" s="392"/>
      <c r="C140" s="392"/>
      <c r="D140" s="392"/>
      <c r="E140" s="392"/>
      <c r="F140" s="392"/>
      <c r="G140" s="392"/>
      <c r="H140" s="392"/>
      <c r="I140" s="392"/>
      <c r="J140" s="392"/>
      <c r="K140" s="79"/>
    </row>
    <row r="141" spans="1:11">
      <c r="A141" s="392"/>
      <c r="B141" s="392"/>
      <c r="C141" s="392"/>
      <c r="D141" s="392"/>
      <c r="E141" s="392"/>
      <c r="F141" s="392"/>
      <c r="G141" s="392"/>
      <c r="H141" s="392"/>
      <c r="I141" s="392"/>
      <c r="J141" s="392"/>
      <c r="K141" s="79"/>
    </row>
    <row r="142" spans="1:11">
      <c r="A142" s="392"/>
      <c r="B142" s="392"/>
      <c r="C142" s="392"/>
      <c r="D142" s="392"/>
      <c r="E142" s="392"/>
      <c r="F142" s="392"/>
      <c r="G142" s="392"/>
      <c r="H142" s="392"/>
      <c r="I142" s="392"/>
      <c r="J142" s="392"/>
      <c r="K142" s="79"/>
    </row>
    <row r="143" spans="1:11">
      <c r="A143" s="392"/>
      <c r="B143" s="392"/>
      <c r="C143" s="392"/>
      <c r="D143" s="392"/>
      <c r="E143" s="392"/>
      <c r="F143" s="392"/>
      <c r="G143" s="392"/>
      <c r="H143" s="392"/>
      <c r="I143" s="392"/>
      <c r="J143" s="392"/>
      <c r="K143" s="79"/>
    </row>
    <row r="144" spans="1:11">
      <c r="A144" s="392"/>
      <c r="B144" s="392"/>
      <c r="C144" s="392"/>
      <c r="D144" s="392"/>
      <c r="E144" s="392"/>
      <c r="F144" s="392"/>
      <c r="G144" s="392"/>
      <c r="H144" s="392"/>
      <c r="I144" s="392"/>
      <c r="J144" s="392"/>
      <c r="K144" s="79"/>
    </row>
    <row r="145" spans="1:11">
      <c r="A145" s="392"/>
      <c r="B145" s="392"/>
      <c r="C145" s="392"/>
      <c r="D145" s="392"/>
      <c r="E145" s="392"/>
      <c r="F145" s="392"/>
      <c r="G145" s="392"/>
      <c r="H145" s="392"/>
      <c r="I145" s="392"/>
      <c r="J145" s="392"/>
      <c r="K145" s="79"/>
    </row>
    <row r="146" spans="1:11">
      <c r="A146" s="392"/>
      <c r="B146" s="392"/>
      <c r="C146" s="392"/>
      <c r="D146" s="392"/>
      <c r="E146" s="392"/>
      <c r="F146" s="392"/>
      <c r="G146" s="392"/>
      <c r="H146" s="392"/>
      <c r="I146" s="392"/>
      <c r="J146" s="392"/>
      <c r="K146" s="79"/>
    </row>
    <row r="147" spans="1:11">
      <c r="A147" s="392"/>
      <c r="B147" s="392"/>
      <c r="C147" s="392"/>
      <c r="D147" s="392"/>
      <c r="E147" s="392"/>
      <c r="F147" s="392"/>
      <c r="G147" s="392"/>
      <c r="H147" s="392"/>
      <c r="I147" s="392"/>
      <c r="J147" s="392"/>
      <c r="K147" s="79"/>
    </row>
    <row r="148" spans="1:11">
      <c r="A148" s="392"/>
      <c r="B148" s="392"/>
      <c r="C148" s="392"/>
      <c r="D148" s="392"/>
      <c r="E148" s="392"/>
      <c r="F148" s="392"/>
      <c r="G148" s="392"/>
      <c r="H148" s="392"/>
      <c r="I148" s="392"/>
      <c r="J148" s="392"/>
      <c r="K148" s="79"/>
    </row>
    <row r="149" spans="1:11">
      <c r="A149" s="392"/>
      <c r="B149" s="392"/>
      <c r="C149" s="392"/>
      <c r="D149" s="392"/>
      <c r="E149" s="392"/>
      <c r="F149" s="392"/>
      <c r="G149" s="392"/>
      <c r="H149" s="392"/>
      <c r="I149" s="392"/>
      <c r="J149" s="392"/>
      <c r="K149" s="79"/>
    </row>
    <row r="150" spans="1:11">
      <c r="A150" s="392"/>
      <c r="B150" s="392"/>
      <c r="C150" s="392"/>
      <c r="D150" s="392"/>
      <c r="E150" s="392"/>
      <c r="F150" s="392"/>
      <c r="G150" s="392"/>
      <c r="H150" s="392"/>
      <c r="I150" s="392"/>
      <c r="J150" s="392"/>
      <c r="K150" s="79"/>
    </row>
    <row r="151" spans="1:11">
      <c r="A151" s="392"/>
      <c r="B151" s="392"/>
      <c r="C151" s="392"/>
      <c r="D151" s="392"/>
      <c r="E151" s="392"/>
      <c r="F151" s="392"/>
      <c r="G151" s="392"/>
      <c r="H151" s="392"/>
      <c r="I151" s="392"/>
      <c r="J151" s="392"/>
      <c r="K151" s="79"/>
    </row>
    <row r="152" spans="1:11">
      <c r="A152" s="392"/>
      <c r="B152" s="392"/>
      <c r="C152" s="392"/>
      <c r="D152" s="392"/>
      <c r="E152" s="392"/>
      <c r="F152" s="392"/>
      <c r="G152" s="392"/>
      <c r="H152" s="392"/>
      <c r="I152" s="392"/>
      <c r="J152" s="392"/>
      <c r="K152" s="79"/>
    </row>
    <row r="153" spans="1:11">
      <c r="A153" s="392"/>
      <c r="B153" s="392"/>
      <c r="C153" s="392"/>
      <c r="D153" s="392"/>
      <c r="E153" s="392"/>
      <c r="F153" s="392"/>
      <c r="G153" s="392"/>
      <c r="H153" s="392"/>
      <c r="I153" s="392"/>
      <c r="J153" s="392"/>
      <c r="K153" s="79"/>
    </row>
    <row r="154" spans="1:11">
      <c r="A154" s="392"/>
      <c r="B154" s="392"/>
      <c r="C154" s="392"/>
      <c r="D154" s="392"/>
      <c r="E154" s="392"/>
      <c r="F154" s="392"/>
      <c r="G154" s="392"/>
      <c r="H154" s="392"/>
      <c r="I154" s="392"/>
      <c r="J154" s="392"/>
      <c r="K154" s="79"/>
    </row>
    <row r="155" spans="1:11">
      <c r="A155" s="392"/>
      <c r="B155" s="392"/>
      <c r="C155" s="392"/>
      <c r="D155" s="392"/>
      <c r="E155" s="392"/>
      <c r="F155" s="392"/>
      <c r="G155" s="392"/>
      <c r="H155" s="392"/>
      <c r="I155" s="392"/>
      <c r="J155" s="392"/>
      <c r="K155" s="79"/>
    </row>
    <row r="156" spans="1:11">
      <c r="A156" s="392"/>
      <c r="B156" s="392"/>
      <c r="C156" s="392"/>
      <c r="D156" s="392"/>
      <c r="E156" s="392"/>
      <c r="F156" s="392"/>
      <c r="G156" s="392"/>
      <c r="H156" s="392"/>
      <c r="I156" s="392"/>
      <c r="J156" s="392"/>
      <c r="K156" s="79"/>
    </row>
    <row r="157" spans="1:11">
      <c r="A157" s="392"/>
      <c r="B157" s="392"/>
      <c r="C157" s="392"/>
      <c r="D157" s="392"/>
      <c r="E157" s="392"/>
      <c r="F157" s="392"/>
      <c r="G157" s="392"/>
      <c r="H157" s="392"/>
      <c r="I157" s="392"/>
      <c r="J157" s="392"/>
      <c r="K157" s="79"/>
    </row>
    <row r="158" spans="1:11">
      <c r="A158" s="392"/>
      <c r="B158" s="392"/>
      <c r="C158" s="392"/>
      <c r="D158" s="392"/>
      <c r="E158" s="392"/>
      <c r="F158" s="392"/>
      <c r="G158" s="392"/>
      <c r="H158" s="392"/>
      <c r="I158" s="392"/>
      <c r="J158" s="392"/>
      <c r="K158" s="79"/>
    </row>
    <row r="159" spans="1:11">
      <c r="A159" s="392"/>
      <c r="B159" s="392"/>
      <c r="C159" s="392"/>
      <c r="D159" s="392"/>
      <c r="E159" s="392"/>
      <c r="F159" s="392"/>
      <c r="G159" s="392"/>
      <c r="H159" s="392"/>
      <c r="I159" s="392"/>
      <c r="J159" s="392"/>
      <c r="K159" s="79"/>
    </row>
    <row r="160" spans="1:11">
      <c r="A160" s="392"/>
      <c r="B160" s="392"/>
      <c r="C160" s="392"/>
      <c r="D160" s="392"/>
      <c r="E160" s="392"/>
      <c r="F160" s="392"/>
      <c r="G160" s="392"/>
      <c r="H160" s="392"/>
      <c r="I160" s="392"/>
      <c r="J160" s="392"/>
      <c r="K160" s="79"/>
    </row>
    <row r="161" spans="1:11">
      <c r="A161" s="392"/>
      <c r="B161" s="392"/>
      <c r="C161" s="392"/>
      <c r="D161" s="392"/>
      <c r="E161" s="392"/>
      <c r="F161" s="392"/>
      <c r="G161" s="392"/>
      <c r="H161" s="392"/>
      <c r="I161" s="392"/>
      <c r="J161" s="392"/>
      <c r="K161" s="79"/>
    </row>
    <row r="162" spans="1:11">
      <c r="A162" s="392"/>
      <c r="B162" s="392"/>
      <c r="C162" s="392"/>
      <c r="D162" s="392"/>
      <c r="E162" s="392"/>
      <c r="F162" s="392"/>
      <c r="G162" s="392"/>
      <c r="H162" s="392"/>
      <c r="I162" s="392"/>
      <c r="J162" s="392"/>
      <c r="K162" s="79"/>
    </row>
    <row r="163" spans="1:11">
      <c r="A163" s="392"/>
      <c r="B163" s="392"/>
      <c r="C163" s="392"/>
      <c r="D163" s="392"/>
      <c r="E163" s="392"/>
      <c r="F163" s="392"/>
      <c r="G163" s="392"/>
      <c r="H163" s="392"/>
      <c r="I163" s="392"/>
      <c r="J163" s="392"/>
      <c r="K163" s="79"/>
    </row>
    <row r="164" spans="1:11">
      <c r="A164" s="392"/>
      <c r="B164" s="392"/>
      <c r="C164" s="392"/>
      <c r="D164" s="392"/>
      <c r="E164" s="392"/>
      <c r="F164" s="392"/>
      <c r="G164" s="392"/>
      <c r="H164" s="392"/>
      <c r="I164" s="392"/>
      <c r="J164" s="392"/>
      <c r="K164" s="79"/>
    </row>
    <row r="165" spans="1:11">
      <c r="A165" s="392"/>
      <c r="B165" s="392"/>
      <c r="C165" s="392"/>
      <c r="D165" s="392"/>
      <c r="E165" s="392"/>
      <c r="F165" s="392"/>
      <c r="G165" s="392"/>
      <c r="H165" s="392"/>
      <c r="I165" s="392"/>
      <c r="J165" s="392"/>
      <c r="K165" s="79"/>
    </row>
    <row r="166" spans="1:11">
      <c r="A166" s="392"/>
      <c r="B166" s="392"/>
      <c r="C166" s="392"/>
      <c r="D166" s="392"/>
      <c r="E166" s="392"/>
      <c r="F166" s="392"/>
      <c r="G166" s="392"/>
      <c r="H166" s="392"/>
      <c r="I166" s="392"/>
      <c r="J166" s="392"/>
      <c r="K166" s="79"/>
    </row>
    <row r="167" spans="1:11">
      <c r="A167" s="392"/>
      <c r="B167" s="392"/>
      <c r="C167" s="392"/>
      <c r="D167" s="392"/>
      <c r="E167" s="392"/>
      <c r="F167" s="392"/>
      <c r="G167" s="392"/>
      <c r="H167" s="392"/>
      <c r="I167" s="392"/>
      <c r="J167" s="392"/>
      <c r="K167" s="79"/>
    </row>
    <row r="168" spans="1:11">
      <c r="A168" s="392"/>
      <c r="B168" s="392"/>
      <c r="C168" s="392"/>
      <c r="D168" s="392"/>
      <c r="E168" s="392"/>
      <c r="F168" s="392"/>
      <c r="G168" s="392"/>
      <c r="H168" s="392"/>
      <c r="I168" s="392"/>
      <c r="J168" s="392"/>
      <c r="K168" s="79"/>
    </row>
    <row r="169" spans="1:11">
      <c r="A169" s="392"/>
      <c r="B169" s="392"/>
      <c r="C169" s="392"/>
      <c r="D169" s="392"/>
      <c r="E169" s="392"/>
      <c r="F169" s="392"/>
      <c r="G169" s="392"/>
      <c r="H169" s="392"/>
      <c r="I169" s="392"/>
      <c r="J169" s="392"/>
      <c r="K169" s="79"/>
    </row>
    <row r="170" spans="1:11">
      <c r="A170" s="392"/>
      <c r="B170" s="392"/>
      <c r="C170" s="392"/>
      <c r="D170" s="392"/>
      <c r="E170" s="392"/>
      <c r="F170" s="392"/>
      <c r="G170" s="392"/>
      <c r="H170" s="392"/>
      <c r="I170" s="392"/>
      <c r="J170" s="392"/>
      <c r="K170" s="79"/>
    </row>
    <row r="171" spans="1:11">
      <c r="A171" s="392"/>
      <c r="B171" s="392"/>
      <c r="C171" s="392"/>
      <c r="D171" s="392"/>
      <c r="E171" s="392"/>
      <c r="F171" s="392"/>
      <c r="G171" s="392"/>
      <c r="H171" s="392"/>
      <c r="I171" s="392"/>
      <c r="J171" s="392"/>
      <c r="K171" s="79"/>
    </row>
    <row r="172" spans="1:11">
      <c r="A172" s="392"/>
      <c r="B172" s="392"/>
      <c r="C172" s="392"/>
      <c r="D172" s="392"/>
      <c r="E172" s="392"/>
      <c r="F172" s="392"/>
      <c r="G172" s="392"/>
      <c r="H172" s="392"/>
      <c r="I172" s="392"/>
      <c r="J172" s="392"/>
      <c r="K172" s="79"/>
    </row>
    <row r="173" spans="1:11">
      <c r="A173" s="392"/>
      <c r="B173" s="392"/>
      <c r="C173" s="392"/>
      <c r="D173" s="392"/>
      <c r="E173" s="392"/>
      <c r="F173" s="392"/>
      <c r="G173" s="392"/>
      <c r="H173" s="392"/>
      <c r="I173" s="392"/>
      <c r="J173" s="392"/>
      <c r="K173" s="79"/>
    </row>
    <row r="174" spans="1:11">
      <c r="A174" s="392"/>
      <c r="B174" s="392"/>
      <c r="C174" s="392"/>
      <c r="D174" s="392"/>
      <c r="E174" s="392"/>
      <c r="F174" s="392"/>
      <c r="G174" s="392"/>
      <c r="H174" s="392"/>
      <c r="I174" s="392"/>
      <c r="J174" s="392"/>
      <c r="K174" s="79"/>
    </row>
    <row r="175" spans="1:11">
      <c r="A175" s="392"/>
      <c r="B175" s="392"/>
      <c r="C175" s="392"/>
      <c r="D175" s="392"/>
      <c r="E175" s="392"/>
      <c r="F175" s="392"/>
      <c r="G175" s="392"/>
      <c r="H175" s="392"/>
      <c r="I175" s="392"/>
      <c r="J175" s="392"/>
      <c r="K175" s="79"/>
    </row>
    <row r="176" spans="1:11">
      <c r="A176" s="392"/>
      <c r="B176" s="392"/>
      <c r="C176" s="392"/>
      <c r="D176" s="392"/>
      <c r="E176" s="392"/>
      <c r="F176" s="392"/>
      <c r="G176" s="392"/>
      <c r="H176" s="392"/>
      <c r="I176" s="392"/>
      <c r="J176" s="392"/>
      <c r="K176" s="79"/>
    </row>
    <row r="177" spans="1:11">
      <c r="A177" s="392"/>
      <c r="B177" s="392"/>
      <c r="C177" s="392"/>
      <c r="D177" s="392"/>
      <c r="E177" s="392"/>
      <c r="F177" s="392"/>
      <c r="G177" s="392"/>
      <c r="H177" s="392"/>
      <c r="I177" s="392"/>
      <c r="J177" s="392"/>
      <c r="K177" s="79"/>
    </row>
    <row r="178" spans="1:11">
      <c r="A178" s="392"/>
      <c r="B178" s="392"/>
      <c r="C178" s="392"/>
      <c r="D178" s="392"/>
      <c r="E178" s="392"/>
      <c r="F178" s="392"/>
      <c r="G178" s="392"/>
      <c r="H178" s="392"/>
      <c r="I178" s="392"/>
      <c r="J178" s="392"/>
      <c r="K178" s="79"/>
    </row>
    <row r="179" spans="1:11">
      <c r="A179" s="392"/>
      <c r="B179" s="392"/>
      <c r="C179" s="392"/>
      <c r="D179" s="392"/>
      <c r="E179" s="392"/>
      <c r="F179" s="392"/>
      <c r="G179" s="392"/>
      <c r="H179" s="392"/>
      <c r="I179" s="392"/>
      <c r="J179" s="392"/>
      <c r="K179" s="79"/>
    </row>
    <row r="180" spans="1:11">
      <c r="A180" s="392"/>
      <c r="B180" s="392"/>
      <c r="C180" s="392"/>
      <c r="D180" s="392"/>
      <c r="E180" s="392"/>
      <c r="F180" s="392"/>
      <c r="G180" s="392"/>
      <c r="H180" s="392"/>
      <c r="I180" s="392"/>
      <c r="J180" s="392"/>
      <c r="K180" s="79"/>
    </row>
    <row r="181" spans="1:11">
      <c r="A181" s="392"/>
      <c r="B181" s="392"/>
      <c r="C181" s="392"/>
      <c r="D181" s="392"/>
      <c r="E181" s="392"/>
      <c r="F181" s="392"/>
      <c r="G181" s="392"/>
      <c r="H181" s="392"/>
      <c r="I181" s="392"/>
      <c r="J181" s="392"/>
      <c r="K181" s="79"/>
    </row>
    <row r="182" spans="1:11">
      <c r="A182" s="392"/>
      <c r="B182" s="392"/>
      <c r="C182" s="392"/>
      <c r="D182" s="392"/>
      <c r="E182" s="392"/>
      <c r="F182" s="392"/>
      <c r="G182" s="392"/>
      <c r="H182" s="392"/>
      <c r="I182" s="392"/>
      <c r="J182" s="392"/>
      <c r="K182" s="79"/>
    </row>
    <row r="183" spans="1:11">
      <c r="A183" s="392"/>
      <c r="B183" s="392"/>
      <c r="C183" s="392"/>
      <c r="D183" s="392"/>
      <c r="E183" s="392"/>
      <c r="F183" s="392"/>
      <c r="G183" s="392"/>
      <c r="H183" s="392"/>
      <c r="I183" s="392"/>
      <c r="J183" s="392"/>
      <c r="K183" s="79"/>
    </row>
    <row r="184" spans="1:11">
      <c r="A184" s="392"/>
      <c r="B184" s="392"/>
      <c r="C184" s="392"/>
      <c r="D184" s="392"/>
      <c r="E184" s="392"/>
      <c r="F184" s="392"/>
      <c r="G184" s="392"/>
      <c r="H184" s="392"/>
      <c r="I184" s="392"/>
      <c r="J184" s="392"/>
      <c r="K184" s="79"/>
    </row>
    <row r="185" spans="1:11">
      <c r="A185" s="392"/>
      <c r="B185" s="392"/>
      <c r="C185" s="392"/>
      <c r="D185" s="392"/>
      <c r="E185" s="392"/>
      <c r="F185" s="392"/>
      <c r="G185" s="392"/>
      <c r="H185" s="392"/>
      <c r="I185" s="392"/>
      <c r="J185" s="392"/>
      <c r="K185" s="79"/>
    </row>
    <row r="186" spans="1:11">
      <c r="A186" s="392"/>
      <c r="B186" s="392"/>
      <c r="C186" s="392"/>
      <c r="D186" s="392"/>
      <c r="E186" s="392"/>
      <c r="F186" s="392"/>
      <c r="G186" s="392"/>
      <c r="H186" s="392"/>
      <c r="I186" s="392"/>
      <c r="J186" s="392"/>
      <c r="K186" s="79"/>
    </row>
    <row r="187" spans="1:11">
      <c r="A187" s="392"/>
      <c r="B187" s="392"/>
      <c r="C187" s="392"/>
      <c r="D187" s="392"/>
      <c r="E187" s="392"/>
      <c r="F187" s="392"/>
      <c r="G187" s="392"/>
      <c r="H187" s="392"/>
      <c r="I187" s="392"/>
      <c r="J187" s="392"/>
      <c r="K187" s="79"/>
    </row>
    <row r="188" spans="1:11">
      <c r="A188" s="392"/>
      <c r="B188" s="392"/>
      <c r="C188" s="392"/>
      <c r="D188" s="392"/>
      <c r="E188" s="392"/>
      <c r="F188" s="392"/>
      <c r="G188" s="392"/>
      <c r="H188" s="392"/>
      <c r="I188" s="392"/>
      <c r="J188" s="392"/>
      <c r="K188" s="79"/>
    </row>
    <row r="189" spans="1:11">
      <c r="A189" s="392"/>
      <c r="B189" s="392"/>
      <c r="C189" s="392"/>
      <c r="D189" s="392"/>
      <c r="E189" s="392"/>
      <c r="F189" s="392"/>
      <c r="G189" s="392"/>
      <c r="H189" s="392"/>
      <c r="I189" s="392"/>
      <c r="J189" s="392"/>
      <c r="K189" s="79"/>
    </row>
    <row r="190" spans="1:11">
      <c r="A190" s="392"/>
      <c r="B190" s="392"/>
      <c r="C190" s="392"/>
      <c r="D190" s="392"/>
      <c r="E190" s="392"/>
      <c r="F190" s="392"/>
      <c r="G190" s="392"/>
      <c r="H190" s="392"/>
      <c r="I190" s="392"/>
      <c r="J190" s="392"/>
      <c r="K190" s="79"/>
    </row>
    <row r="191" spans="1:11">
      <c r="A191" s="392"/>
      <c r="B191" s="392"/>
      <c r="C191" s="392"/>
      <c r="D191" s="392"/>
      <c r="E191" s="392"/>
      <c r="F191" s="392"/>
      <c r="G191" s="392"/>
      <c r="H191" s="392"/>
      <c r="I191" s="392"/>
      <c r="J191" s="392"/>
      <c r="K191" s="79"/>
    </row>
    <row r="192" spans="1:11">
      <c r="A192" s="392"/>
      <c r="B192" s="392"/>
      <c r="C192" s="392"/>
      <c r="D192" s="392"/>
      <c r="E192" s="392"/>
      <c r="F192" s="392"/>
      <c r="G192" s="392"/>
      <c r="H192" s="392"/>
      <c r="I192" s="392"/>
      <c r="J192" s="392"/>
      <c r="K192" s="79"/>
    </row>
    <row r="193" spans="1:11">
      <c r="A193" s="392"/>
      <c r="B193" s="392"/>
      <c r="C193" s="392"/>
      <c r="D193" s="392"/>
      <c r="E193" s="392"/>
      <c r="F193" s="392"/>
      <c r="G193" s="392"/>
      <c r="H193" s="392"/>
      <c r="I193" s="392"/>
      <c r="J193" s="392"/>
      <c r="K193" s="79"/>
    </row>
    <row r="194" spans="1:11">
      <c r="A194" s="392"/>
      <c r="B194" s="392"/>
      <c r="C194" s="392"/>
      <c r="D194" s="392"/>
      <c r="E194" s="392"/>
      <c r="F194" s="392"/>
      <c r="G194" s="392"/>
      <c r="H194" s="392"/>
      <c r="I194" s="392"/>
      <c r="J194" s="392"/>
      <c r="K194" s="79"/>
    </row>
    <row r="195" spans="1:11">
      <c r="A195" s="392"/>
      <c r="B195" s="392"/>
      <c r="C195" s="392"/>
      <c r="D195" s="392"/>
      <c r="E195" s="392"/>
      <c r="F195" s="392"/>
      <c r="G195" s="392"/>
      <c r="H195" s="392"/>
      <c r="I195" s="392"/>
      <c r="J195" s="392"/>
      <c r="K195" s="79"/>
    </row>
    <row r="196" spans="1:11">
      <c r="A196" s="392"/>
      <c r="B196" s="392"/>
      <c r="C196" s="392"/>
      <c r="D196" s="392"/>
      <c r="E196" s="392"/>
      <c r="F196" s="392"/>
      <c r="G196" s="392"/>
      <c r="H196" s="392"/>
      <c r="I196" s="392"/>
      <c r="J196" s="392"/>
      <c r="K196" s="79"/>
    </row>
    <row r="197" spans="1:11">
      <c r="A197" s="392"/>
      <c r="B197" s="392"/>
      <c r="C197" s="392"/>
      <c r="D197" s="392"/>
      <c r="E197" s="392"/>
      <c r="F197" s="392"/>
      <c r="G197" s="392"/>
      <c r="H197" s="392"/>
      <c r="I197" s="392"/>
      <c r="J197" s="392"/>
      <c r="K197" s="79"/>
    </row>
    <row r="198" spans="1:11">
      <c r="A198" s="392"/>
      <c r="B198" s="392"/>
      <c r="C198" s="392"/>
      <c r="D198" s="392"/>
      <c r="E198" s="392"/>
      <c r="F198" s="392"/>
      <c r="G198" s="392"/>
      <c r="H198" s="392"/>
      <c r="I198" s="392"/>
      <c r="J198" s="392"/>
      <c r="K198" s="79"/>
    </row>
    <row r="199" spans="1:11">
      <c r="A199" s="392"/>
      <c r="B199" s="392"/>
      <c r="C199" s="392"/>
      <c r="D199" s="392"/>
      <c r="E199" s="392"/>
      <c r="F199" s="392"/>
      <c r="G199" s="392"/>
      <c r="H199" s="392"/>
      <c r="I199" s="392"/>
      <c r="J199" s="392"/>
      <c r="K199" s="79"/>
    </row>
    <row r="200" spans="1:11">
      <c r="A200" s="392"/>
      <c r="B200" s="392"/>
      <c r="C200" s="392"/>
      <c r="D200" s="392"/>
      <c r="E200" s="392"/>
      <c r="F200" s="392"/>
      <c r="G200" s="392"/>
      <c r="H200" s="392"/>
      <c r="I200" s="392"/>
      <c r="J200" s="392"/>
      <c r="K200" s="79"/>
    </row>
    <row r="201" spans="1:11">
      <c r="A201" s="392"/>
      <c r="B201" s="392"/>
      <c r="C201" s="392"/>
      <c r="D201" s="392"/>
      <c r="E201" s="392"/>
      <c r="F201" s="392"/>
      <c r="G201" s="392"/>
      <c r="H201" s="392"/>
      <c r="I201" s="392"/>
      <c r="J201" s="392"/>
      <c r="K201" s="79"/>
    </row>
    <row r="202" spans="1:11">
      <c r="A202" s="392"/>
      <c r="B202" s="392"/>
      <c r="C202" s="392"/>
      <c r="D202" s="392"/>
      <c r="E202" s="392"/>
      <c r="F202" s="392"/>
      <c r="G202" s="392"/>
      <c r="H202" s="392"/>
      <c r="I202" s="392"/>
      <c r="J202" s="392"/>
      <c r="K202" s="79"/>
    </row>
    <row r="203" spans="1:11">
      <c r="A203" s="392"/>
      <c r="B203" s="392"/>
      <c r="C203" s="392"/>
      <c r="D203" s="392"/>
      <c r="E203" s="392"/>
      <c r="F203" s="392"/>
      <c r="G203" s="392"/>
      <c r="H203" s="392"/>
      <c r="I203" s="392"/>
      <c r="J203" s="392"/>
      <c r="K203" s="79"/>
    </row>
    <row r="204" spans="1:11">
      <c r="A204" s="392"/>
      <c r="B204" s="392"/>
      <c r="C204" s="392"/>
      <c r="D204" s="392"/>
      <c r="E204" s="392"/>
      <c r="F204" s="392"/>
      <c r="G204" s="392"/>
      <c r="H204" s="392"/>
      <c r="I204" s="392"/>
      <c r="J204" s="392"/>
      <c r="K204" s="79"/>
    </row>
    <row r="205" spans="1:11">
      <c r="A205" s="392"/>
      <c r="B205" s="392"/>
      <c r="C205" s="392"/>
      <c r="D205" s="392"/>
      <c r="E205" s="392"/>
      <c r="F205" s="392"/>
      <c r="G205" s="392"/>
      <c r="H205" s="392"/>
      <c r="I205" s="392"/>
      <c r="J205" s="392"/>
      <c r="K205" s="79"/>
    </row>
    <row r="206" spans="1:11">
      <c r="A206" s="392"/>
      <c r="B206" s="392"/>
      <c r="C206" s="392"/>
      <c r="D206" s="392"/>
      <c r="E206" s="392"/>
      <c r="F206" s="392"/>
      <c r="G206" s="392"/>
      <c r="H206" s="392"/>
      <c r="I206" s="392"/>
      <c r="J206" s="392"/>
      <c r="K206" s="79"/>
    </row>
    <row r="207" spans="1:11">
      <c r="A207" s="392"/>
      <c r="B207" s="392"/>
      <c r="C207" s="392"/>
      <c r="D207" s="392"/>
      <c r="E207" s="392"/>
      <c r="F207" s="392"/>
      <c r="G207" s="392"/>
      <c r="H207" s="392"/>
      <c r="I207" s="392"/>
      <c r="J207" s="392"/>
      <c r="K207" s="79"/>
    </row>
    <row r="208" spans="1:11">
      <c r="A208" s="392"/>
      <c r="B208" s="392"/>
      <c r="C208" s="392"/>
      <c r="D208" s="392"/>
      <c r="E208" s="392"/>
      <c r="F208" s="392"/>
      <c r="G208" s="392"/>
      <c r="H208" s="392"/>
      <c r="I208" s="392"/>
      <c r="J208" s="392"/>
      <c r="K208" s="79"/>
    </row>
    <row r="209" spans="1:11">
      <c r="A209" s="392"/>
      <c r="B209" s="392"/>
      <c r="C209" s="392"/>
      <c r="D209" s="392"/>
      <c r="E209" s="392"/>
      <c r="F209" s="392"/>
      <c r="G209" s="392"/>
      <c r="H209" s="392"/>
      <c r="I209" s="392"/>
      <c r="J209" s="392"/>
      <c r="K209" s="79"/>
    </row>
    <row r="210" spans="1:11">
      <c r="A210" s="392"/>
      <c r="B210" s="392"/>
      <c r="C210" s="392"/>
      <c r="D210" s="392"/>
      <c r="E210" s="392"/>
      <c r="F210" s="392"/>
      <c r="G210" s="392"/>
      <c r="H210" s="392"/>
      <c r="I210" s="392"/>
      <c r="J210" s="392"/>
      <c r="K210" s="79"/>
    </row>
    <row r="211" spans="1:11">
      <c r="A211" s="392"/>
      <c r="B211" s="392"/>
      <c r="C211" s="392"/>
      <c r="D211" s="392"/>
      <c r="E211" s="392"/>
      <c r="F211" s="392"/>
      <c r="G211" s="392"/>
      <c r="H211" s="392"/>
      <c r="I211" s="392"/>
      <c r="J211" s="392"/>
      <c r="K211" s="79"/>
    </row>
    <row r="212" spans="1:11">
      <c r="A212" s="392"/>
      <c r="B212" s="392"/>
      <c r="C212" s="392"/>
      <c r="D212" s="392"/>
      <c r="E212" s="392"/>
      <c r="F212" s="392"/>
      <c r="G212" s="392"/>
      <c r="H212" s="392"/>
      <c r="I212" s="392"/>
      <c r="J212" s="392"/>
      <c r="K212" s="79"/>
    </row>
    <row r="213" spans="1:11">
      <c r="A213" s="392"/>
      <c r="B213" s="392"/>
      <c r="C213" s="392"/>
      <c r="D213" s="392"/>
      <c r="E213" s="392"/>
      <c r="F213" s="392"/>
      <c r="G213" s="392"/>
      <c r="H213" s="392"/>
      <c r="I213" s="392"/>
      <c r="J213" s="392"/>
      <c r="K213" s="79"/>
    </row>
    <row r="214" spans="1:11">
      <c r="A214" s="392"/>
      <c r="B214" s="392"/>
      <c r="C214" s="392"/>
      <c r="D214" s="392"/>
      <c r="E214" s="392"/>
      <c r="F214" s="392"/>
      <c r="G214" s="392"/>
      <c r="H214" s="392"/>
      <c r="I214" s="392"/>
      <c r="J214" s="392"/>
      <c r="K214" s="79"/>
    </row>
    <row r="215" spans="1:11">
      <c r="A215" s="392"/>
      <c r="B215" s="392"/>
      <c r="C215" s="392"/>
      <c r="D215" s="392"/>
      <c r="E215" s="392"/>
      <c r="F215" s="392"/>
      <c r="G215" s="392"/>
      <c r="H215" s="392"/>
      <c r="I215" s="392"/>
      <c r="J215" s="392"/>
      <c r="K215" s="79"/>
    </row>
    <row r="216" spans="1:11">
      <c r="A216" s="392"/>
      <c r="B216" s="392"/>
      <c r="C216" s="392"/>
      <c r="D216" s="392"/>
      <c r="E216" s="392"/>
      <c r="F216" s="392"/>
      <c r="G216" s="392"/>
      <c r="H216" s="392"/>
      <c r="I216" s="392"/>
      <c r="J216" s="392"/>
      <c r="K216" s="79"/>
    </row>
    <row r="217" spans="1:11">
      <c r="A217" s="392"/>
      <c r="B217" s="392"/>
      <c r="C217" s="392"/>
      <c r="D217" s="392"/>
      <c r="E217" s="392"/>
      <c r="F217" s="392"/>
      <c r="G217" s="392"/>
      <c r="H217" s="392"/>
      <c r="I217" s="392"/>
      <c r="J217" s="392"/>
      <c r="K217" s="79"/>
    </row>
    <row r="218" spans="1:11">
      <c r="A218" s="392"/>
      <c r="B218" s="392"/>
      <c r="C218" s="392"/>
      <c r="D218" s="392"/>
      <c r="E218" s="392"/>
      <c r="F218" s="392"/>
      <c r="G218" s="392"/>
      <c r="H218" s="392"/>
      <c r="I218" s="392"/>
      <c r="J218" s="392"/>
      <c r="K218" s="79"/>
    </row>
    <row r="219" spans="1:11">
      <c r="A219" s="392"/>
      <c r="B219" s="392"/>
      <c r="C219" s="392"/>
      <c r="D219" s="392"/>
      <c r="E219" s="392"/>
      <c r="F219" s="392"/>
      <c r="G219" s="392"/>
      <c r="H219" s="392"/>
      <c r="I219" s="392"/>
      <c r="J219" s="392"/>
      <c r="K219" s="79"/>
    </row>
    <row r="220" spans="1:11">
      <c r="A220" s="392"/>
      <c r="B220" s="392"/>
      <c r="C220" s="392"/>
      <c r="D220" s="392"/>
      <c r="E220" s="392"/>
      <c r="F220" s="392"/>
      <c r="G220" s="392"/>
      <c r="H220" s="392"/>
      <c r="I220" s="392"/>
      <c r="J220" s="392"/>
      <c r="K220" s="79"/>
    </row>
    <row r="221" spans="1:11">
      <c r="A221" s="392"/>
      <c r="B221" s="392"/>
      <c r="C221" s="392"/>
      <c r="D221" s="392"/>
      <c r="E221" s="392"/>
      <c r="F221" s="392"/>
      <c r="G221" s="392"/>
      <c r="H221" s="392"/>
      <c r="I221" s="392"/>
      <c r="J221" s="392"/>
      <c r="K221" s="79"/>
    </row>
    <row r="222" spans="1:11">
      <c r="A222" s="392"/>
      <c r="B222" s="392"/>
      <c r="C222" s="392"/>
      <c r="D222" s="392"/>
      <c r="E222" s="392"/>
      <c r="F222" s="392"/>
      <c r="G222" s="392"/>
      <c r="H222" s="392"/>
      <c r="I222" s="392"/>
      <c r="J222" s="392"/>
      <c r="K222" s="79"/>
    </row>
    <row r="223" spans="1:11">
      <c r="A223" s="392"/>
      <c r="B223" s="392"/>
      <c r="C223" s="392"/>
      <c r="D223" s="392"/>
      <c r="E223" s="392"/>
      <c r="F223" s="392"/>
      <c r="G223" s="392"/>
      <c r="H223" s="392"/>
      <c r="I223" s="392"/>
      <c r="J223" s="392"/>
      <c r="K223" s="79"/>
    </row>
    <row r="224" spans="1:11">
      <c r="A224" s="392"/>
      <c r="B224" s="392"/>
      <c r="C224" s="392"/>
      <c r="D224" s="392"/>
      <c r="E224" s="392"/>
      <c r="F224" s="392"/>
      <c r="G224" s="392"/>
      <c r="H224" s="392"/>
      <c r="I224" s="392"/>
      <c r="J224" s="392"/>
      <c r="K224" s="79"/>
    </row>
    <row r="225" spans="1:11">
      <c r="A225" s="392"/>
      <c r="B225" s="392"/>
      <c r="C225" s="392"/>
      <c r="D225" s="392"/>
      <c r="E225" s="392"/>
      <c r="F225" s="392"/>
      <c r="G225" s="392"/>
      <c r="H225" s="392"/>
      <c r="I225" s="392"/>
      <c r="J225" s="392"/>
      <c r="K225" s="79"/>
    </row>
    <row r="226" spans="1:11">
      <c r="A226" s="392"/>
      <c r="B226" s="392"/>
      <c r="C226" s="392"/>
      <c r="D226" s="392"/>
      <c r="E226" s="392"/>
      <c r="F226" s="392"/>
      <c r="G226" s="392"/>
      <c r="H226" s="392"/>
      <c r="I226" s="392"/>
      <c r="J226" s="392"/>
      <c r="K226" s="79"/>
    </row>
    <row r="227" spans="1:11">
      <c r="A227" s="392"/>
      <c r="B227" s="392"/>
      <c r="C227" s="392"/>
      <c r="D227" s="392"/>
      <c r="E227" s="392"/>
      <c r="F227" s="392"/>
      <c r="G227" s="392"/>
      <c r="H227" s="392"/>
      <c r="I227" s="392"/>
      <c r="J227" s="392"/>
      <c r="K227" s="79"/>
    </row>
    <row r="228" spans="1:11">
      <c r="A228" s="392"/>
      <c r="B228" s="392"/>
      <c r="C228" s="392"/>
      <c r="D228" s="392"/>
      <c r="E228" s="392"/>
      <c r="F228" s="392"/>
      <c r="G228" s="392"/>
      <c r="H228" s="392"/>
      <c r="I228" s="392"/>
      <c r="J228" s="392"/>
      <c r="K228" s="79"/>
    </row>
    <row r="229" spans="1:11">
      <c r="A229" s="392"/>
      <c r="B229" s="392"/>
      <c r="C229" s="392"/>
      <c r="D229" s="392"/>
      <c r="E229" s="392"/>
      <c r="F229" s="392"/>
      <c r="G229" s="392"/>
      <c r="H229" s="392"/>
      <c r="I229" s="392"/>
      <c r="J229" s="392"/>
      <c r="K229" s="79"/>
    </row>
    <row r="230" spans="1:11">
      <c r="A230" s="392"/>
      <c r="B230" s="392"/>
      <c r="C230" s="392"/>
      <c r="D230" s="392"/>
      <c r="E230" s="392"/>
      <c r="F230" s="392"/>
      <c r="G230" s="392"/>
      <c r="H230" s="392"/>
      <c r="I230" s="392"/>
      <c r="J230" s="392"/>
      <c r="K230" s="79"/>
    </row>
    <row r="231" spans="1:11">
      <c r="A231" s="392"/>
      <c r="B231" s="392"/>
      <c r="C231" s="392"/>
      <c r="D231" s="392"/>
      <c r="E231" s="392"/>
      <c r="F231" s="392"/>
      <c r="G231" s="392"/>
      <c r="H231" s="392"/>
      <c r="I231" s="392"/>
      <c r="J231" s="392"/>
      <c r="K231" s="79"/>
    </row>
    <row r="232" spans="1:11">
      <c r="A232" s="392"/>
      <c r="B232" s="392"/>
      <c r="C232" s="392"/>
      <c r="D232" s="392"/>
      <c r="E232" s="392"/>
      <c r="F232" s="392"/>
      <c r="G232" s="392"/>
      <c r="H232" s="392"/>
      <c r="I232" s="392"/>
      <c r="J232" s="392"/>
      <c r="K232" s="79"/>
    </row>
    <row r="233" spans="1:11">
      <c r="A233" s="392"/>
      <c r="B233" s="392"/>
      <c r="C233" s="392"/>
      <c r="D233" s="392"/>
      <c r="E233" s="392"/>
      <c r="F233" s="392"/>
      <c r="G233" s="392"/>
      <c r="H233" s="392"/>
      <c r="I233" s="392"/>
      <c r="J233" s="392"/>
      <c r="K233" s="79"/>
    </row>
    <row r="234" spans="1:11">
      <c r="A234" s="392"/>
      <c r="B234" s="392"/>
      <c r="C234" s="392"/>
      <c r="D234" s="392"/>
      <c r="E234" s="392"/>
      <c r="F234" s="392"/>
      <c r="G234" s="392"/>
      <c r="H234" s="392"/>
      <c r="I234" s="392"/>
      <c r="J234" s="392"/>
      <c r="K234" s="79"/>
    </row>
    <row r="235" spans="1:11">
      <c r="A235" s="392"/>
      <c r="B235" s="392"/>
      <c r="C235" s="392"/>
      <c r="D235" s="392"/>
      <c r="E235" s="392"/>
      <c r="F235" s="392"/>
      <c r="G235" s="392"/>
      <c r="H235" s="392"/>
      <c r="I235" s="392"/>
      <c r="J235" s="392"/>
      <c r="K235" s="79"/>
    </row>
    <row r="236" spans="1:11">
      <c r="A236" s="392"/>
      <c r="B236" s="392"/>
      <c r="C236" s="392"/>
      <c r="D236" s="392"/>
      <c r="E236" s="392"/>
      <c r="F236" s="392"/>
      <c r="G236" s="392"/>
      <c r="H236" s="392"/>
      <c r="I236" s="392"/>
      <c r="J236" s="392"/>
      <c r="K236" s="79"/>
    </row>
    <row r="237" spans="1:11">
      <c r="A237" s="392"/>
      <c r="B237" s="392"/>
      <c r="C237" s="392"/>
      <c r="D237" s="392"/>
      <c r="E237" s="392"/>
      <c r="F237" s="392"/>
      <c r="G237" s="392"/>
      <c r="H237" s="392"/>
      <c r="I237" s="392"/>
      <c r="J237" s="392"/>
      <c r="K237" s="79"/>
    </row>
    <row r="238" spans="1:11">
      <c r="A238" s="392"/>
      <c r="B238" s="392"/>
      <c r="C238" s="392"/>
      <c r="D238" s="392"/>
      <c r="E238" s="392"/>
      <c r="F238" s="392"/>
      <c r="G238" s="392"/>
      <c r="H238" s="392"/>
      <c r="I238" s="392"/>
      <c r="J238" s="392"/>
      <c r="K238" s="79"/>
    </row>
    <row r="239" spans="1:11">
      <c r="A239" s="392"/>
      <c r="B239" s="392"/>
      <c r="C239" s="392"/>
      <c r="D239" s="392"/>
      <c r="E239" s="392"/>
      <c r="F239" s="392"/>
      <c r="G239" s="392"/>
      <c r="H239" s="392"/>
      <c r="I239" s="392"/>
      <c r="J239" s="392"/>
      <c r="K239" s="79"/>
    </row>
    <row r="240" spans="1:11">
      <c r="A240" s="392"/>
      <c r="B240" s="392"/>
      <c r="C240" s="392"/>
      <c r="D240" s="392"/>
      <c r="E240" s="392"/>
      <c r="F240" s="392"/>
      <c r="G240" s="392"/>
      <c r="H240" s="392"/>
      <c r="I240" s="392"/>
      <c r="J240" s="392"/>
      <c r="K240" s="79"/>
    </row>
    <row r="241" spans="1:11">
      <c r="A241" s="392"/>
      <c r="B241" s="392"/>
      <c r="C241" s="392"/>
      <c r="D241" s="392"/>
      <c r="E241" s="392"/>
      <c r="F241" s="392"/>
      <c r="G241" s="392"/>
      <c r="H241" s="392"/>
      <c r="I241" s="392"/>
      <c r="J241" s="392"/>
      <c r="K241" s="79"/>
    </row>
    <row r="242" spans="1:11">
      <c r="A242" s="392"/>
      <c r="B242" s="392"/>
      <c r="C242" s="392"/>
      <c r="D242" s="392"/>
      <c r="E242" s="392"/>
      <c r="F242" s="392"/>
      <c r="G242" s="392"/>
      <c r="H242" s="392"/>
      <c r="I242" s="392"/>
      <c r="J242" s="392"/>
      <c r="K242" s="79"/>
    </row>
    <row r="243" spans="1:11">
      <c r="A243" s="392"/>
      <c r="B243" s="392"/>
      <c r="C243" s="392"/>
      <c r="D243" s="392"/>
      <c r="E243" s="392"/>
      <c r="F243" s="392"/>
      <c r="G243" s="392"/>
      <c r="H243" s="392"/>
      <c r="I243" s="392"/>
      <c r="J243" s="392"/>
      <c r="K243" s="79"/>
    </row>
    <row r="244" spans="1:11">
      <c r="A244" s="392"/>
      <c r="B244" s="392"/>
      <c r="C244" s="392"/>
      <c r="D244" s="392"/>
      <c r="E244" s="392"/>
      <c r="F244" s="392"/>
      <c r="G244" s="392"/>
      <c r="H244" s="392"/>
      <c r="I244" s="392"/>
      <c r="J244" s="392"/>
      <c r="K244" s="79"/>
    </row>
    <row r="245" spans="1:11">
      <c r="A245" s="392"/>
      <c r="B245" s="392"/>
      <c r="C245" s="392"/>
      <c r="D245" s="392"/>
      <c r="E245" s="392"/>
      <c r="F245" s="392"/>
      <c r="G245" s="392"/>
      <c r="H245" s="392"/>
      <c r="I245" s="392"/>
      <c r="J245" s="392"/>
      <c r="K245" s="79"/>
    </row>
    <row r="246" spans="1:11">
      <c r="A246" s="392"/>
      <c r="B246" s="392"/>
      <c r="C246" s="392"/>
      <c r="D246" s="392"/>
      <c r="E246" s="392"/>
      <c r="F246" s="392"/>
      <c r="G246" s="392"/>
      <c r="H246" s="392"/>
      <c r="I246" s="392"/>
      <c r="J246" s="392"/>
      <c r="K246" s="79"/>
    </row>
    <row r="247" spans="1:11">
      <c r="A247" s="392"/>
      <c r="B247" s="392"/>
      <c r="C247" s="392"/>
      <c r="D247" s="392"/>
      <c r="E247" s="392"/>
      <c r="F247" s="392"/>
      <c r="G247" s="392"/>
      <c r="H247" s="392"/>
      <c r="I247" s="392"/>
      <c r="J247" s="392"/>
      <c r="K247" s="79"/>
    </row>
    <row r="248" spans="1:11">
      <c r="A248" s="392"/>
      <c r="B248" s="392"/>
      <c r="C248" s="392"/>
      <c r="D248" s="392"/>
      <c r="E248" s="392"/>
      <c r="F248" s="392"/>
      <c r="G248" s="392"/>
      <c r="H248" s="392"/>
      <c r="I248" s="392"/>
      <c r="J248" s="392"/>
      <c r="K248" s="79"/>
    </row>
    <row r="249" spans="1:11">
      <c r="A249" s="392"/>
      <c r="B249" s="392"/>
      <c r="C249" s="392"/>
      <c r="D249" s="392"/>
      <c r="E249" s="392"/>
      <c r="F249" s="392"/>
      <c r="G249" s="392"/>
      <c r="H249" s="392"/>
      <c r="I249" s="392"/>
      <c r="J249" s="392"/>
      <c r="K249" s="79"/>
    </row>
    <row r="250" spans="1:11">
      <c r="A250" s="392"/>
      <c r="B250" s="392"/>
      <c r="C250" s="392"/>
      <c r="D250" s="392"/>
      <c r="E250" s="392"/>
      <c r="F250" s="392"/>
      <c r="G250" s="392"/>
      <c r="H250" s="392"/>
      <c r="I250" s="392"/>
      <c r="J250" s="392"/>
      <c r="K250" s="79"/>
    </row>
    <row r="251" spans="1:11">
      <c r="A251" s="392"/>
      <c r="B251" s="392"/>
      <c r="C251" s="392"/>
      <c r="D251" s="392"/>
      <c r="E251" s="392"/>
      <c r="F251" s="392"/>
      <c r="G251" s="392"/>
      <c r="H251" s="392"/>
      <c r="I251" s="392"/>
      <c r="J251" s="392"/>
      <c r="K251" s="79"/>
    </row>
    <row r="252" spans="1:11">
      <c r="A252" s="392"/>
      <c r="B252" s="392"/>
      <c r="C252" s="392"/>
      <c r="D252" s="392"/>
      <c r="E252" s="392"/>
      <c r="F252" s="392"/>
      <c r="G252" s="392"/>
      <c r="H252" s="392"/>
      <c r="I252" s="392"/>
      <c r="J252" s="392"/>
      <c r="K252" s="79"/>
    </row>
    <row r="253" spans="1:11">
      <c r="A253" s="392"/>
      <c r="B253" s="392"/>
      <c r="C253" s="392"/>
      <c r="D253" s="392"/>
      <c r="E253" s="392"/>
      <c r="F253" s="392"/>
      <c r="G253" s="392"/>
      <c r="H253" s="392"/>
      <c r="I253" s="392"/>
      <c r="J253" s="392"/>
      <c r="K253" s="79"/>
    </row>
    <row r="254" spans="1:11">
      <c r="A254" s="392"/>
      <c r="B254" s="392"/>
      <c r="C254" s="392"/>
      <c r="D254" s="392"/>
      <c r="E254" s="392"/>
      <c r="F254" s="392"/>
      <c r="G254" s="392"/>
      <c r="H254" s="392"/>
      <c r="I254" s="392"/>
      <c r="J254" s="392"/>
      <c r="K254" s="79"/>
    </row>
    <row r="255" spans="1:11">
      <c r="A255" s="392"/>
      <c r="B255" s="392"/>
      <c r="C255" s="392"/>
      <c r="D255" s="392"/>
      <c r="E255" s="392"/>
      <c r="F255" s="392"/>
      <c r="G255" s="392"/>
      <c r="H255" s="392"/>
      <c r="I255" s="392"/>
      <c r="J255" s="392"/>
      <c r="K255" s="79"/>
    </row>
    <row r="256" spans="1:11">
      <c r="A256" s="392"/>
      <c r="B256" s="392"/>
      <c r="C256" s="392"/>
      <c r="D256" s="392"/>
      <c r="E256" s="392"/>
      <c r="F256" s="392"/>
      <c r="G256" s="392"/>
      <c r="H256" s="392"/>
      <c r="I256" s="392"/>
      <c r="J256" s="392"/>
      <c r="K256" s="79"/>
    </row>
    <row r="257" spans="1:11">
      <c r="A257" s="392"/>
      <c r="B257" s="392"/>
      <c r="C257" s="392"/>
      <c r="D257" s="392"/>
      <c r="E257" s="392"/>
      <c r="F257" s="392"/>
      <c r="G257" s="392"/>
      <c r="H257" s="392"/>
      <c r="I257" s="392"/>
      <c r="J257" s="392"/>
      <c r="K257" s="79"/>
    </row>
    <row r="258" spans="1:11">
      <c r="A258" s="392"/>
      <c r="B258" s="392"/>
      <c r="C258" s="392"/>
      <c r="D258" s="392"/>
      <c r="E258" s="392"/>
      <c r="F258" s="392"/>
      <c r="G258" s="392"/>
      <c r="H258" s="392"/>
      <c r="I258" s="392"/>
      <c r="J258" s="392"/>
      <c r="K258" s="79"/>
    </row>
    <row r="259" spans="1:11">
      <c r="A259" s="392"/>
      <c r="B259" s="392"/>
      <c r="C259" s="392"/>
      <c r="D259" s="392"/>
      <c r="E259" s="392"/>
      <c r="F259" s="392"/>
      <c r="G259" s="392"/>
      <c r="H259" s="392"/>
      <c r="I259" s="392"/>
      <c r="J259" s="392"/>
      <c r="K259" s="79"/>
    </row>
    <row r="260" spans="1:11">
      <c r="A260" s="392"/>
      <c r="B260" s="392"/>
      <c r="C260" s="392"/>
      <c r="D260" s="392"/>
      <c r="E260" s="392"/>
      <c r="F260" s="392"/>
      <c r="G260" s="392"/>
      <c r="H260" s="392"/>
      <c r="I260" s="392"/>
      <c r="J260" s="392"/>
      <c r="K260" s="79"/>
    </row>
    <row r="261" spans="1:11">
      <c r="A261" s="392"/>
      <c r="B261" s="392"/>
      <c r="C261" s="392"/>
      <c r="D261" s="392"/>
      <c r="E261" s="392"/>
      <c r="F261" s="392"/>
      <c r="G261" s="392"/>
      <c r="H261" s="392"/>
      <c r="I261" s="392"/>
      <c r="J261" s="392"/>
      <c r="K261" s="79"/>
    </row>
    <row r="262" spans="1:11">
      <c r="A262" s="392"/>
      <c r="B262" s="392"/>
      <c r="C262" s="392"/>
      <c r="D262" s="392"/>
      <c r="E262" s="392"/>
      <c r="F262" s="392"/>
      <c r="G262" s="392"/>
      <c r="H262" s="392"/>
      <c r="I262" s="392"/>
      <c r="J262" s="392"/>
      <c r="K262" s="79"/>
    </row>
    <row r="263" spans="1:11">
      <c r="A263" s="392"/>
      <c r="B263" s="392"/>
      <c r="C263" s="392"/>
      <c r="D263" s="392"/>
      <c r="E263" s="392"/>
      <c r="F263" s="392"/>
      <c r="G263" s="392"/>
      <c r="H263" s="392"/>
      <c r="I263" s="392"/>
      <c r="J263" s="392"/>
      <c r="K263" s="79"/>
    </row>
    <row r="264" spans="1:11">
      <c r="A264" s="392"/>
      <c r="B264" s="392"/>
      <c r="C264" s="392"/>
      <c r="D264" s="392"/>
      <c r="E264" s="392"/>
      <c r="F264" s="392"/>
      <c r="G264" s="392"/>
      <c r="H264" s="392"/>
      <c r="I264" s="392"/>
      <c r="J264" s="392"/>
      <c r="K264" s="79"/>
    </row>
    <row r="265" spans="1:11">
      <c r="A265" s="392"/>
      <c r="B265" s="392"/>
      <c r="C265" s="392"/>
      <c r="D265" s="392"/>
      <c r="E265" s="392"/>
      <c r="F265" s="392"/>
      <c r="G265" s="392"/>
      <c r="H265" s="392"/>
      <c r="I265" s="392"/>
      <c r="J265" s="392"/>
      <c r="K265" s="79"/>
    </row>
    <row r="266" spans="1:11">
      <c r="A266" s="392"/>
      <c r="B266" s="392"/>
      <c r="C266" s="392"/>
      <c r="D266" s="392"/>
      <c r="E266" s="392"/>
      <c r="F266" s="392"/>
      <c r="G266" s="392"/>
      <c r="H266" s="392"/>
      <c r="I266" s="392"/>
      <c r="J266" s="392"/>
      <c r="K266" s="79"/>
    </row>
    <row r="267" spans="1:11">
      <c r="A267" s="392"/>
      <c r="B267" s="392"/>
      <c r="C267" s="392"/>
      <c r="D267" s="392"/>
      <c r="E267" s="392"/>
      <c r="F267" s="392"/>
      <c r="G267" s="392"/>
      <c r="H267" s="392"/>
      <c r="I267" s="392"/>
      <c r="J267" s="392"/>
      <c r="K267" s="79"/>
    </row>
    <row r="268" spans="1:11">
      <c r="A268" s="392"/>
      <c r="B268" s="392"/>
      <c r="C268" s="392"/>
      <c r="D268" s="392"/>
      <c r="E268" s="392"/>
      <c r="F268" s="392"/>
      <c r="G268" s="392"/>
      <c r="H268" s="392"/>
      <c r="I268" s="392"/>
      <c r="J268" s="392"/>
      <c r="K268" s="79"/>
    </row>
    <row r="269" spans="1:11">
      <c r="A269" s="392"/>
      <c r="B269" s="392"/>
      <c r="C269" s="392"/>
      <c r="D269" s="392"/>
      <c r="E269" s="392"/>
      <c r="F269" s="392"/>
      <c r="G269" s="392"/>
      <c r="H269" s="392"/>
      <c r="I269" s="392"/>
      <c r="J269" s="392"/>
      <c r="K269" s="79"/>
    </row>
    <row r="270" spans="1:11">
      <c r="A270" s="392"/>
      <c r="B270" s="392"/>
      <c r="C270" s="392"/>
      <c r="D270" s="392"/>
      <c r="E270" s="392"/>
      <c r="F270" s="392"/>
      <c r="G270" s="392"/>
      <c r="H270" s="392"/>
      <c r="I270" s="392"/>
      <c r="J270" s="392"/>
      <c r="K270" s="79"/>
    </row>
    <row r="271" spans="1:11">
      <c r="A271" s="392"/>
      <c r="B271" s="392"/>
      <c r="C271" s="392"/>
      <c r="D271" s="392"/>
      <c r="E271" s="392"/>
      <c r="F271" s="392"/>
      <c r="G271" s="392"/>
      <c r="H271" s="392"/>
      <c r="I271" s="392"/>
      <c r="J271" s="392"/>
      <c r="K271" s="79"/>
    </row>
    <row r="272" spans="1:11">
      <c r="A272" s="392"/>
      <c r="B272" s="392"/>
      <c r="C272" s="392"/>
      <c r="D272" s="392"/>
      <c r="E272" s="392"/>
      <c r="F272" s="392"/>
      <c r="G272" s="392"/>
      <c r="H272" s="392"/>
      <c r="I272" s="392"/>
      <c r="J272" s="392"/>
      <c r="K272" s="79"/>
    </row>
    <row r="273" spans="1:11">
      <c r="A273" s="392"/>
      <c r="B273" s="392"/>
      <c r="C273" s="392"/>
      <c r="D273" s="392"/>
      <c r="E273" s="392"/>
      <c r="F273" s="392"/>
      <c r="G273" s="392"/>
      <c r="H273" s="392"/>
      <c r="I273" s="392"/>
      <c r="J273" s="392"/>
      <c r="K273" s="79"/>
    </row>
    <row r="274" spans="1:11">
      <c r="A274" s="392"/>
      <c r="B274" s="392"/>
      <c r="C274" s="392"/>
      <c r="D274" s="392"/>
      <c r="E274" s="392"/>
      <c r="F274" s="392"/>
      <c r="G274" s="392"/>
      <c r="H274" s="392"/>
      <c r="I274" s="392"/>
      <c r="J274" s="392"/>
      <c r="K274" s="79"/>
    </row>
    <row r="275" spans="1:11">
      <c r="A275" s="392"/>
      <c r="B275" s="392"/>
      <c r="C275" s="392"/>
      <c r="D275" s="392"/>
      <c r="E275" s="392"/>
      <c r="F275" s="392"/>
      <c r="G275" s="392"/>
      <c r="H275" s="392"/>
      <c r="I275" s="392"/>
      <c r="J275" s="392"/>
      <c r="K275" s="79"/>
    </row>
    <row r="276" spans="1:11">
      <c r="A276" s="392"/>
      <c r="B276" s="392"/>
      <c r="C276" s="392"/>
      <c r="D276" s="392"/>
      <c r="E276" s="392"/>
      <c r="F276" s="392"/>
      <c r="G276" s="392"/>
      <c r="H276" s="392"/>
      <c r="I276" s="392"/>
      <c r="J276" s="392"/>
      <c r="K276" s="79"/>
    </row>
    <row r="277" spans="1:11">
      <c r="A277" s="392"/>
      <c r="B277" s="392"/>
      <c r="C277" s="392"/>
      <c r="D277" s="392"/>
      <c r="E277" s="392"/>
      <c r="F277" s="392"/>
      <c r="G277" s="392"/>
      <c r="H277" s="392"/>
      <c r="I277" s="392"/>
      <c r="J277" s="392"/>
      <c r="K277" s="79"/>
    </row>
    <row r="278" spans="1:11">
      <c r="A278" s="392"/>
      <c r="B278" s="392"/>
      <c r="C278" s="392"/>
      <c r="D278" s="392"/>
      <c r="E278" s="392"/>
      <c r="F278" s="392"/>
      <c r="G278" s="392"/>
      <c r="H278" s="392"/>
      <c r="I278" s="392"/>
      <c r="J278" s="392"/>
      <c r="K278" s="79"/>
    </row>
    <row r="279" spans="1:11">
      <c r="A279" s="392"/>
      <c r="B279" s="392"/>
      <c r="C279" s="392"/>
      <c r="D279" s="392"/>
      <c r="E279" s="392"/>
      <c r="F279" s="392"/>
      <c r="G279" s="392"/>
      <c r="H279" s="392"/>
      <c r="I279" s="392"/>
      <c r="J279" s="392"/>
      <c r="K279" s="79"/>
    </row>
    <row r="280" spans="1:11">
      <c r="A280" s="392"/>
      <c r="B280" s="392"/>
      <c r="C280" s="392"/>
      <c r="D280" s="392"/>
      <c r="E280" s="392"/>
      <c r="F280" s="392"/>
      <c r="G280" s="392"/>
      <c r="H280" s="392"/>
      <c r="I280" s="392"/>
      <c r="J280" s="392"/>
      <c r="K280" s="79"/>
    </row>
    <row r="281" spans="1:11">
      <c r="A281" s="392"/>
      <c r="B281" s="392"/>
      <c r="C281" s="392"/>
      <c r="D281" s="392"/>
      <c r="E281" s="392"/>
      <c r="F281" s="392"/>
      <c r="G281" s="392"/>
      <c r="H281" s="392"/>
      <c r="I281" s="392"/>
      <c r="J281" s="392"/>
      <c r="K281" s="79"/>
    </row>
    <row r="282" spans="1:11">
      <c r="A282" s="392"/>
      <c r="B282" s="392"/>
      <c r="C282" s="392"/>
      <c r="D282" s="392"/>
      <c r="E282" s="392"/>
      <c r="F282" s="392"/>
      <c r="G282" s="392"/>
      <c r="H282" s="392"/>
      <c r="I282" s="392"/>
      <c r="J282" s="392"/>
      <c r="K282" s="79"/>
    </row>
    <row r="283" spans="1:11">
      <c r="A283" s="392"/>
      <c r="B283" s="392"/>
      <c r="C283" s="392"/>
      <c r="D283" s="392"/>
      <c r="E283" s="392"/>
      <c r="F283" s="392"/>
      <c r="G283" s="392"/>
      <c r="H283" s="392"/>
      <c r="I283" s="392"/>
      <c r="J283" s="392"/>
      <c r="K283" s="79"/>
    </row>
    <row r="284" spans="1:11">
      <c r="A284" s="392"/>
      <c r="B284" s="392"/>
      <c r="C284" s="392"/>
      <c r="D284" s="392"/>
      <c r="E284" s="392"/>
      <c r="F284" s="392"/>
      <c r="G284" s="392"/>
      <c r="H284" s="392"/>
      <c r="I284" s="392"/>
      <c r="J284" s="392"/>
      <c r="K284" s="79"/>
    </row>
    <row r="285" spans="1:11">
      <c r="A285" s="392"/>
      <c r="B285" s="392"/>
      <c r="C285" s="392"/>
      <c r="D285" s="392"/>
      <c r="E285" s="392"/>
      <c r="F285" s="392"/>
      <c r="G285" s="392"/>
      <c r="H285" s="392"/>
      <c r="I285" s="392"/>
      <c r="J285" s="392"/>
      <c r="K285" s="79"/>
    </row>
    <row r="286" spans="1:11">
      <c r="A286" s="392"/>
      <c r="B286" s="392"/>
      <c r="C286" s="392"/>
      <c r="D286" s="392"/>
      <c r="E286" s="392"/>
      <c r="F286" s="392"/>
      <c r="G286" s="392"/>
      <c r="H286" s="392"/>
      <c r="I286" s="392"/>
      <c r="J286" s="392"/>
      <c r="K286" s="79"/>
    </row>
    <row r="287" spans="1:11">
      <c r="A287" s="392"/>
      <c r="B287" s="392"/>
      <c r="C287" s="392"/>
      <c r="D287" s="392"/>
      <c r="E287" s="392"/>
      <c r="F287" s="392"/>
      <c r="G287" s="392"/>
      <c r="H287" s="392"/>
      <c r="I287" s="392"/>
      <c r="J287" s="392"/>
      <c r="K287" s="79"/>
    </row>
    <row r="288" spans="1:11">
      <c r="A288" s="392"/>
      <c r="B288" s="392"/>
      <c r="C288" s="392"/>
      <c r="D288" s="392"/>
      <c r="E288" s="392"/>
      <c r="F288" s="392"/>
      <c r="G288" s="392"/>
      <c r="H288" s="392"/>
      <c r="I288" s="392"/>
      <c r="J288" s="392"/>
      <c r="K288" s="79"/>
    </row>
    <row r="289" spans="1:11">
      <c r="A289" s="392"/>
      <c r="B289" s="392"/>
      <c r="C289" s="392"/>
      <c r="D289" s="392"/>
      <c r="E289" s="392"/>
      <c r="F289" s="392"/>
      <c r="G289" s="392"/>
      <c r="H289" s="392"/>
      <c r="I289" s="392"/>
      <c r="J289" s="392"/>
      <c r="K289" s="79"/>
    </row>
    <row r="290" spans="1:11">
      <c r="A290" s="392"/>
      <c r="B290" s="392"/>
      <c r="C290" s="392"/>
      <c r="D290" s="392"/>
      <c r="E290" s="392"/>
      <c r="F290" s="392"/>
      <c r="G290" s="392"/>
      <c r="H290" s="392"/>
      <c r="I290" s="392"/>
      <c r="J290" s="392"/>
      <c r="K290" s="79"/>
    </row>
    <row r="291" spans="1:11">
      <c r="A291" s="392"/>
      <c r="B291" s="392"/>
      <c r="C291" s="392"/>
      <c r="D291" s="392"/>
      <c r="E291" s="392"/>
      <c r="F291" s="392"/>
      <c r="G291" s="392"/>
      <c r="H291" s="392"/>
      <c r="I291" s="392"/>
      <c r="J291" s="392"/>
      <c r="K291" s="79"/>
    </row>
    <row r="292" spans="1:11">
      <c r="A292" s="392"/>
      <c r="B292" s="392"/>
      <c r="C292" s="392"/>
      <c r="D292" s="392"/>
      <c r="E292" s="392"/>
      <c r="F292" s="392"/>
      <c r="G292" s="392"/>
      <c r="H292" s="392"/>
      <c r="I292" s="392"/>
      <c r="J292" s="392"/>
      <c r="K292" s="79"/>
    </row>
    <row r="293" spans="1:11">
      <c r="A293" s="392"/>
      <c r="B293" s="392"/>
      <c r="C293" s="392"/>
      <c r="D293" s="392"/>
      <c r="E293" s="392"/>
      <c r="F293" s="392"/>
      <c r="G293" s="392"/>
      <c r="H293" s="392"/>
      <c r="I293" s="392"/>
      <c r="J293" s="392"/>
      <c r="K293" s="79"/>
    </row>
    <row r="294" spans="1:11">
      <c r="A294" s="392"/>
      <c r="B294" s="392"/>
      <c r="C294" s="392"/>
      <c r="D294" s="392"/>
      <c r="E294" s="392"/>
      <c r="F294" s="392"/>
      <c r="G294" s="392"/>
      <c r="H294" s="392"/>
      <c r="I294" s="392"/>
      <c r="J294" s="392"/>
      <c r="K294" s="79"/>
    </row>
    <row r="295" spans="1:11">
      <c r="A295" s="392"/>
      <c r="B295" s="392"/>
      <c r="C295" s="392"/>
      <c r="D295" s="392"/>
      <c r="E295" s="392"/>
      <c r="F295" s="392"/>
      <c r="G295" s="392"/>
      <c r="H295" s="392"/>
      <c r="I295" s="392"/>
      <c r="J295" s="392"/>
      <c r="K295" s="79"/>
    </row>
    <row r="296" spans="1:11">
      <c r="A296" s="392"/>
      <c r="B296" s="392"/>
      <c r="C296" s="392"/>
      <c r="D296" s="392"/>
      <c r="E296" s="392"/>
      <c r="F296" s="392"/>
      <c r="G296" s="392"/>
      <c r="H296" s="392"/>
      <c r="I296" s="392"/>
      <c r="J296" s="392"/>
      <c r="K296" s="79"/>
    </row>
    <row r="297" spans="1:11">
      <c r="A297" s="392"/>
      <c r="B297" s="392"/>
      <c r="C297" s="392"/>
      <c r="D297" s="392"/>
      <c r="E297" s="392"/>
      <c r="F297" s="392"/>
      <c r="G297" s="392"/>
      <c r="H297" s="392"/>
      <c r="I297" s="392"/>
      <c r="J297" s="392"/>
      <c r="K297" s="79"/>
    </row>
    <row r="298" spans="1:11">
      <c r="A298" s="392"/>
      <c r="B298" s="392"/>
      <c r="C298" s="392"/>
      <c r="D298" s="392"/>
      <c r="E298" s="392"/>
      <c r="F298" s="392"/>
      <c r="G298" s="392"/>
      <c r="H298" s="392"/>
      <c r="I298" s="392"/>
      <c r="J298" s="392"/>
      <c r="K298" s="79"/>
    </row>
    <row r="299" spans="1:11">
      <c r="A299" s="392"/>
      <c r="B299" s="392"/>
      <c r="C299" s="392"/>
      <c r="D299" s="392"/>
      <c r="E299" s="392"/>
      <c r="F299" s="392"/>
      <c r="G299" s="392"/>
      <c r="H299" s="392"/>
      <c r="I299" s="392"/>
      <c r="J299" s="392"/>
      <c r="K299" s="79"/>
    </row>
    <row r="300" spans="1:11">
      <c r="A300" s="392"/>
      <c r="B300" s="392"/>
      <c r="C300" s="392"/>
      <c r="D300" s="392"/>
      <c r="E300" s="392"/>
      <c r="F300" s="392"/>
      <c r="G300" s="392"/>
      <c r="H300" s="392"/>
      <c r="I300" s="392"/>
      <c r="J300" s="392"/>
      <c r="K300" s="79"/>
    </row>
    <row r="301" spans="1:11">
      <c r="A301" s="392"/>
      <c r="B301" s="392"/>
      <c r="C301" s="392"/>
      <c r="D301" s="392"/>
      <c r="E301" s="392"/>
      <c r="F301" s="392"/>
      <c r="G301" s="392"/>
      <c r="H301" s="392"/>
      <c r="I301" s="392"/>
      <c r="J301" s="392"/>
      <c r="K301" s="79"/>
    </row>
    <row r="302" spans="1:11">
      <c r="A302" s="392"/>
      <c r="B302" s="392"/>
      <c r="C302" s="392"/>
      <c r="D302" s="392"/>
      <c r="E302" s="392"/>
      <c r="F302" s="392"/>
      <c r="G302" s="392"/>
      <c r="H302" s="392"/>
      <c r="I302" s="392"/>
      <c r="J302" s="392"/>
      <c r="K302" s="79"/>
    </row>
    <row r="303" spans="1:11">
      <c r="A303" s="392"/>
      <c r="B303" s="392"/>
      <c r="C303" s="392"/>
      <c r="D303" s="392"/>
      <c r="E303" s="392"/>
      <c r="F303" s="392"/>
      <c r="G303" s="392"/>
      <c r="H303" s="392"/>
      <c r="I303" s="392"/>
      <c r="J303" s="392"/>
      <c r="K303" s="79"/>
    </row>
    <row r="304" spans="1:11">
      <c r="A304" s="392"/>
      <c r="B304" s="392"/>
      <c r="C304" s="392"/>
      <c r="D304" s="392"/>
      <c r="E304" s="392"/>
      <c r="F304" s="392"/>
      <c r="G304" s="392"/>
      <c r="H304" s="392"/>
      <c r="I304" s="392"/>
      <c r="J304" s="392"/>
      <c r="K304" s="79"/>
    </row>
    <row r="305" spans="1:11">
      <c r="A305" s="392"/>
      <c r="B305" s="392"/>
      <c r="C305" s="392"/>
      <c r="D305" s="392"/>
      <c r="E305" s="392"/>
      <c r="F305" s="392"/>
      <c r="G305" s="392"/>
      <c r="H305" s="392"/>
      <c r="I305" s="392"/>
      <c r="J305" s="392"/>
      <c r="K305" s="79"/>
    </row>
    <row r="306" spans="1:11">
      <c r="A306" s="392"/>
      <c r="B306" s="392"/>
      <c r="C306" s="392"/>
      <c r="D306" s="392"/>
      <c r="E306" s="392"/>
      <c r="F306" s="392"/>
      <c r="G306" s="392"/>
      <c r="H306" s="392"/>
      <c r="I306" s="392"/>
      <c r="J306" s="392"/>
      <c r="K306" s="79"/>
    </row>
    <row r="307" spans="1:11">
      <c r="A307" s="392"/>
      <c r="B307" s="392"/>
      <c r="C307" s="392"/>
      <c r="D307" s="392"/>
      <c r="E307" s="392"/>
      <c r="F307" s="392"/>
      <c r="G307" s="392"/>
      <c r="H307" s="392"/>
      <c r="I307" s="392"/>
      <c r="J307" s="392"/>
      <c r="K307" s="79"/>
    </row>
    <row r="308" spans="1:11">
      <c r="A308" s="392"/>
      <c r="B308" s="392"/>
      <c r="C308" s="392"/>
      <c r="D308" s="392"/>
      <c r="E308" s="392"/>
      <c r="F308" s="392"/>
      <c r="G308" s="392"/>
      <c r="H308" s="392"/>
      <c r="I308" s="392"/>
      <c r="J308" s="392"/>
      <c r="K308" s="79"/>
    </row>
    <row r="309" spans="1:11">
      <c r="A309" s="392"/>
      <c r="B309" s="392"/>
      <c r="C309" s="392"/>
      <c r="D309" s="392"/>
      <c r="E309" s="392"/>
      <c r="F309" s="392"/>
      <c r="G309" s="392"/>
      <c r="H309" s="392"/>
      <c r="I309" s="392"/>
      <c r="J309" s="392"/>
      <c r="K309" s="79"/>
    </row>
    <row r="310" spans="1:11">
      <c r="A310" s="392"/>
      <c r="B310" s="392"/>
      <c r="C310" s="392"/>
      <c r="D310" s="392"/>
      <c r="E310" s="392"/>
      <c r="F310" s="392"/>
      <c r="G310" s="392"/>
      <c r="H310" s="392"/>
      <c r="I310" s="392"/>
      <c r="J310" s="392"/>
      <c r="K310" s="79"/>
    </row>
    <row r="311" spans="1:11">
      <c r="A311" s="392"/>
      <c r="B311" s="392"/>
      <c r="C311" s="392"/>
      <c r="D311" s="392"/>
      <c r="E311" s="392"/>
      <c r="F311" s="392"/>
      <c r="G311" s="392"/>
      <c r="H311" s="392"/>
      <c r="I311" s="392"/>
      <c r="J311" s="392"/>
      <c r="K311" s="79"/>
    </row>
    <row r="312" spans="1:11">
      <c r="A312" s="392"/>
      <c r="B312" s="392"/>
      <c r="C312" s="392"/>
      <c r="D312" s="392"/>
      <c r="E312" s="392"/>
      <c r="F312" s="392"/>
      <c r="G312" s="392"/>
      <c r="H312" s="392"/>
      <c r="I312" s="392"/>
      <c r="J312" s="392"/>
      <c r="K312" s="79"/>
    </row>
    <row r="313" spans="1:11">
      <c r="A313" s="392"/>
      <c r="B313" s="392"/>
      <c r="C313" s="392"/>
      <c r="D313" s="392"/>
      <c r="E313" s="392"/>
      <c r="F313" s="392"/>
      <c r="G313" s="392"/>
      <c r="H313" s="392"/>
      <c r="I313" s="392"/>
      <c r="J313" s="392"/>
      <c r="K313" s="79"/>
    </row>
    <row r="314" spans="1:11">
      <c r="A314" s="392"/>
      <c r="B314" s="392"/>
      <c r="C314" s="392"/>
      <c r="D314" s="392"/>
      <c r="E314" s="392"/>
      <c r="F314" s="392"/>
      <c r="G314" s="392"/>
      <c r="H314" s="392"/>
      <c r="I314" s="392"/>
      <c r="J314" s="392"/>
      <c r="K314" s="79"/>
    </row>
    <row r="315" spans="1:11">
      <c r="A315" s="392"/>
      <c r="B315" s="392"/>
      <c r="C315" s="392"/>
      <c r="D315" s="392"/>
      <c r="E315" s="392"/>
      <c r="F315" s="392"/>
      <c r="G315" s="392"/>
      <c r="H315" s="392"/>
      <c r="I315" s="392"/>
      <c r="J315" s="392"/>
      <c r="K315" s="79"/>
    </row>
    <row r="316" spans="1:11">
      <c r="A316" s="392"/>
      <c r="B316" s="392"/>
      <c r="C316" s="392"/>
      <c r="D316" s="392"/>
      <c r="E316" s="392"/>
      <c r="F316" s="392"/>
      <c r="G316" s="392"/>
      <c r="H316" s="392"/>
      <c r="I316" s="392"/>
      <c r="J316" s="392"/>
      <c r="K316" s="79"/>
    </row>
    <row r="317" spans="1:11">
      <c r="A317" s="392"/>
      <c r="B317" s="392"/>
      <c r="C317" s="392"/>
      <c r="D317" s="392"/>
      <c r="E317" s="392"/>
      <c r="F317" s="392"/>
      <c r="G317" s="392"/>
      <c r="H317" s="392"/>
      <c r="I317" s="392"/>
      <c r="J317" s="392"/>
      <c r="K317" s="79"/>
    </row>
    <row r="318" spans="1:11">
      <c r="A318" s="392"/>
      <c r="B318" s="392"/>
      <c r="C318" s="392"/>
      <c r="D318" s="392"/>
      <c r="E318" s="392"/>
      <c r="F318" s="392"/>
      <c r="G318" s="392"/>
      <c r="H318" s="392"/>
      <c r="I318" s="392"/>
      <c r="J318" s="392"/>
      <c r="K318" s="79"/>
    </row>
    <row r="319" spans="1:11">
      <c r="A319" s="392"/>
      <c r="B319" s="392"/>
      <c r="C319" s="392"/>
      <c r="D319" s="392"/>
      <c r="E319" s="392"/>
      <c r="F319" s="392"/>
      <c r="G319" s="392"/>
      <c r="H319" s="392"/>
      <c r="I319" s="392"/>
      <c r="J319" s="392"/>
      <c r="K319" s="79"/>
    </row>
    <row r="320" spans="1:11">
      <c r="A320" s="392"/>
      <c r="B320" s="392"/>
      <c r="C320" s="392"/>
      <c r="D320" s="392"/>
      <c r="E320" s="392"/>
      <c r="F320" s="392"/>
      <c r="G320" s="392"/>
      <c r="H320" s="392"/>
      <c r="I320" s="392"/>
      <c r="J320" s="392"/>
      <c r="K320" s="79"/>
    </row>
    <row r="321" spans="1:11">
      <c r="A321" s="392"/>
      <c r="B321" s="392"/>
      <c r="C321" s="392"/>
      <c r="D321" s="392"/>
      <c r="E321" s="392"/>
      <c r="F321" s="392"/>
      <c r="G321" s="392"/>
      <c r="H321" s="392"/>
      <c r="I321" s="392"/>
      <c r="J321" s="392"/>
      <c r="K321" s="79"/>
    </row>
    <row r="322" spans="1:11">
      <c r="A322" s="392"/>
      <c r="B322" s="392"/>
      <c r="C322" s="392"/>
      <c r="D322" s="392"/>
      <c r="E322" s="392"/>
      <c r="F322" s="392"/>
      <c r="G322" s="392"/>
      <c r="H322" s="392"/>
      <c r="I322" s="392"/>
      <c r="J322" s="392"/>
      <c r="K322" s="79"/>
    </row>
    <row r="323" spans="1:11">
      <c r="A323" s="392"/>
      <c r="B323" s="392"/>
      <c r="C323" s="392"/>
      <c r="D323" s="392"/>
      <c r="E323" s="392"/>
      <c r="F323" s="392"/>
      <c r="G323" s="392"/>
      <c r="H323" s="392"/>
      <c r="I323" s="392"/>
      <c r="J323" s="392"/>
      <c r="K323" s="79"/>
    </row>
    <row r="324" spans="1:11">
      <c r="A324" s="392"/>
      <c r="B324" s="392"/>
      <c r="C324" s="392"/>
      <c r="D324" s="392"/>
      <c r="E324" s="392"/>
      <c r="F324" s="392"/>
      <c r="G324" s="392"/>
      <c r="H324" s="392"/>
      <c r="I324" s="392"/>
      <c r="J324" s="392"/>
      <c r="K324" s="79"/>
    </row>
    <row r="325" spans="1:11">
      <c r="A325" s="392"/>
      <c r="B325" s="392"/>
      <c r="C325" s="392"/>
      <c r="D325" s="392"/>
      <c r="E325" s="392"/>
      <c r="F325" s="392"/>
      <c r="G325" s="392"/>
      <c r="H325" s="392"/>
      <c r="I325" s="392"/>
      <c r="J325" s="392"/>
      <c r="K325" s="79"/>
    </row>
    <row r="326" spans="1:11">
      <c r="A326" s="392"/>
      <c r="B326" s="392"/>
      <c r="C326" s="392"/>
      <c r="D326" s="392"/>
      <c r="E326" s="392"/>
      <c r="F326" s="392"/>
      <c r="G326" s="392"/>
      <c r="H326" s="392"/>
      <c r="I326" s="392"/>
      <c r="J326" s="392"/>
      <c r="K326" s="79"/>
    </row>
    <row r="327" spans="1:11">
      <c r="A327" s="392"/>
      <c r="B327" s="392"/>
      <c r="C327" s="392"/>
      <c r="D327" s="392"/>
      <c r="E327" s="392"/>
      <c r="F327" s="392"/>
      <c r="G327" s="392"/>
      <c r="H327" s="392"/>
      <c r="I327" s="392"/>
      <c r="J327" s="392"/>
      <c r="K327" s="79"/>
    </row>
    <row r="328" spans="1:11">
      <c r="A328" s="392"/>
      <c r="B328" s="392"/>
      <c r="C328" s="392"/>
      <c r="D328" s="392"/>
      <c r="E328" s="392"/>
      <c r="F328" s="392"/>
      <c r="G328" s="392"/>
      <c r="H328" s="392"/>
      <c r="I328" s="392"/>
      <c r="J328" s="392"/>
      <c r="K328" s="79"/>
    </row>
    <row r="329" spans="1:11">
      <c r="A329" s="392"/>
      <c r="B329" s="392"/>
      <c r="C329" s="392"/>
      <c r="D329" s="392"/>
      <c r="E329" s="392"/>
      <c r="F329" s="392"/>
      <c r="G329" s="392"/>
      <c r="H329" s="392"/>
      <c r="I329" s="392"/>
      <c r="J329" s="392"/>
      <c r="K329" s="79"/>
    </row>
    <row r="330" spans="1:11">
      <c r="A330" s="392"/>
      <c r="B330" s="392"/>
      <c r="C330" s="392"/>
      <c r="D330" s="392"/>
      <c r="E330" s="392"/>
      <c r="F330" s="392"/>
      <c r="G330" s="392"/>
      <c r="H330" s="392"/>
      <c r="I330" s="392"/>
      <c r="J330" s="392"/>
      <c r="K330" s="79"/>
    </row>
    <row r="331" spans="1:11">
      <c r="A331" s="392"/>
      <c r="B331" s="392"/>
      <c r="C331" s="392"/>
      <c r="D331" s="392"/>
      <c r="E331" s="392"/>
      <c r="F331" s="392"/>
      <c r="G331" s="392"/>
      <c r="H331" s="392"/>
      <c r="I331" s="392"/>
      <c r="J331" s="392"/>
      <c r="K331" s="79"/>
    </row>
    <row r="332" spans="1:11">
      <c r="A332" s="392"/>
      <c r="B332" s="392"/>
      <c r="C332" s="392"/>
      <c r="D332" s="392"/>
      <c r="E332" s="392"/>
      <c r="F332" s="392"/>
      <c r="G332" s="392"/>
      <c r="H332" s="392"/>
      <c r="I332" s="392"/>
      <c r="J332" s="392"/>
      <c r="K332" s="79"/>
    </row>
    <row r="333" spans="1:11">
      <c r="A333" s="392"/>
      <c r="B333" s="392"/>
      <c r="C333" s="392"/>
      <c r="D333" s="392"/>
      <c r="E333" s="392"/>
      <c r="F333" s="392"/>
      <c r="G333" s="392"/>
      <c r="H333" s="392"/>
      <c r="I333" s="392"/>
      <c r="J333" s="392"/>
      <c r="K333" s="79"/>
    </row>
    <row r="334" spans="1:11">
      <c r="A334" s="392"/>
      <c r="B334" s="392"/>
      <c r="C334" s="392"/>
      <c r="D334" s="392"/>
      <c r="E334" s="392"/>
      <c r="F334" s="392"/>
      <c r="G334" s="392"/>
      <c r="H334" s="392"/>
      <c r="I334" s="392"/>
      <c r="J334" s="392"/>
      <c r="K334" s="79"/>
    </row>
    <row r="335" spans="1:11">
      <c r="A335" s="392"/>
      <c r="B335" s="392"/>
      <c r="C335" s="392"/>
      <c r="D335" s="392"/>
      <c r="E335" s="392"/>
      <c r="F335" s="392"/>
      <c r="G335" s="392"/>
      <c r="H335" s="392"/>
      <c r="I335" s="392"/>
      <c r="J335" s="392"/>
      <c r="K335" s="79"/>
    </row>
    <row r="336" spans="1:11">
      <c r="A336" s="392"/>
      <c r="B336" s="392"/>
      <c r="C336" s="392"/>
      <c r="D336" s="392"/>
      <c r="E336" s="392"/>
      <c r="F336" s="392"/>
      <c r="G336" s="392"/>
      <c r="H336" s="392"/>
      <c r="I336" s="392"/>
      <c r="J336" s="392"/>
      <c r="K336" s="79"/>
    </row>
    <row r="337" spans="1:11">
      <c r="A337" s="392"/>
      <c r="B337" s="392"/>
      <c r="C337" s="392"/>
      <c r="D337" s="392"/>
      <c r="E337" s="392"/>
      <c r="F337" s="392"/>
      <c r="G337" s="392"/>
      <c r="H337" s="392"/>
      <c r="I337" s="392"/>
      <c r="J337" s="392"/>
      <c r="K337" s="79"/>
    </row>
    <row r="338" spans="1:11">
      <c r="A338" s="392"/>
      <c r="B338" s="392"/>
      <c r="C338" s="392"/>
      <c r="D338" s="392"/>
      <c r="E338" s="392"/>
      <c r="F338" s="392"/>
      <c r="G338" s="392"/>
      <c r="H338" s="392"/>
      <c r="I338" s="392"/>
      <c r="J338" s="392"/>
      <c r="K338" s="79"/>
    </row>
    <row r="339" spans="1:11">
      <c r="A339" s="392"/>
      <c r="B339" s="392"/>
      <c r="C339" s="392"/>
      <c r="D339" s="392"/>
      <c r="E339" s="392"/>
      <c r="F339" s="392"/>
      <c r="G339" s="392"/>
      <c r="H339" s="392"/>
      <c r="I339" s="392"/>
      <c r="J339" s="392"/>
      <c r="K339" s="79"/>
    </row>
    <row r="340" spans="1:11">
      <c r="A340" s="392"/>
      <c r="B340" s="392"/>
      <c r="C340" s="392"/>
      <c r="D340" s="392"/>
      <c r="E340" s="392"/>
      <c r="F340" s="392"/>
      <c r="G340" s="392"/>
      <c r="H340" s="392"/>
      <c r="I340" s="392"/>
      <c r="J340" s="392"/>
      <c r="K340" s="79"/>
    </row>
    <row r="341" spans="1:11">
      <c r="A341" s="392"/>
      <c r="B341" s="392"/>
      <c r="C341" s="392"/>
      <c r="D341" s="392"/>
      <c r="E341" s="392"/>
      <c r="F341" s="392"/>
      <c r="G341" s="392"/>
      <c r="H341" s="392"/>
      <c r="I341" s="392"/>
      <c r="J341" s="392"/>
      <c r="K341" s="79"/>
    </row>
    <row r="342" spans="1:11">
      <c r="A342" s="392"/>
      <c r="B342" s="392"/>
      <c r="C342" s="392"/>
      <c r="D342" s="392"/>
      <c r="E342" s="392"/>
      <c r="F342" s="392"/>
      <c r="G342" s="392"/>
      <c r="H342" s="392"/>
      <c r="I342" s="392"/>
      <c r="J342" s="392"/>
      <c r="K342" s="79"/>
    </row>
    <row r="343" spans="1:11">
      <c r="A343" s="392"/>
      <c r="B343" s="392"/>
      <c r="C343" s="392"/>
      <c r="D343" s="392"/>
      <c r="E343" s="392"/>
      <c r="F343" s="392"/>
      <c r="G343" s="392"/>
      <c r="H343" s="392"/>
      <c r="I343" s="392"/>
      <c r="J343" s="392"/>
      <c r="K343" s="79"/>
    </row>
    <row r="344" spans="1:11">
      <c r="A344" s="392"/>
      <c r="B344" s="392"/>
      <c r="C344" s="392"/>
      <c r="D344" s="392"/>
      <c r="E344" s="392"/>
      <c r="F344" s="392"/>
      <c r="G344" s="392"/>
      <c r="H344" s="392"/>
      <c r="I344" s="392"/>
      <c r="J344" s="392"/>
      <c r="K344" s="79"/>
    </row>
    <row r="345" spans="1:11">
      <c r="A345" s="392"/>
      <c r="B345" s="392"/>
      <c r="C345" s="392"/>
      <c r="D345" s="392"/>
      <c r="E345" s="392"/>
      <c r="F345" s="392"/>
      <c r="G345" s="392"/>
      <c r="H345" s="392"/>
      <c r="I345" s="392"/>
      <c r="J345" s="392"/>
      <c r="K345" s="79"/>
    </row>
    <row r="346" spans="1:11">
      <c r="A346" s="392"/>
      <c r="B346" s="392"/>
      <c r="C346" s="392"/>
      <c r="D346" s="392"/>
      <c r="E346" s="392"/>
      <c r="F346" s="392"/>
      <c r="G346" s="392"/>
      <c r="H346" s="392"/>
      <c r="I346" s="392"/>
      <c r="J346" s="392"/>
      <c r="K346" s="79"/>
    </row>
    <row r="347" spans="1:11">
      <c r="A347" s="392"/>
      <c r="B347" s="392"/>
      <c r="C347" s="392"/>
      <c r="D347" s="392"/>
      <c r="E347" s="392"/>
      <c r="F347" s="392"/>
      <c r="G347" s="392"/>
      <c r="H347" s="392"/>
      <c r="I347" s="392"/>
      <c r="J347" s="392"/>
      <c r="K347" s="79"/>
    </row>
    <row r="348" spans="1:11">
      <c r="A348" s="392"/>
      <c r="B348" s="392"/>
      <c r="C348" s="392"/>
      <c r="D348" s="392"/>
      <c r="E348" s="392"/>
      <c r="F348" s="392"/>
      <c r="G348" s="392"/>
      <c r="H348" s="392"/>
      <c r="I348" s="392"/>
      <c r="J348" s="392"/>
      <c r="K348" s="79"/>
    </row>
    <row r="349" spans="1:11">
      <c r="A349" s="392"/>
      <c r="B349" s="392"/>
      <c r="C349" s="392"/>
      <c r="D349" s="392"/>
      <c r="E349" s="392"/>
      <c r="F349" s="392"/>
      <c r="G349" s="392"/>
      <c r="H349" s="392"/>
      <c r="I349" s="392"/>
      <c r="J349" s="392"/>
      <c r="K349" s="79"/>
    </row>
    <row r="350" spans="1:11">
      <c r="A350" s="392"/>
      <c r="B350" s="392"/>
      <c r="C350" s="392"/>
      <c r="D350" s="392"/>
      <c r="E350" s="392"/>
      <c r="F350" s="392"/>
      <c r="G350" s="392"/>
      <c r="H350" s="392"/>
      <c r="I350" s="392"/>
      <c r="J350" s="392"/>
      <c r="K350" s="79"/>
    </row>
    <row r="351" spans="1:11">
      <c r="A351" s="392"/>
      <c r="B351" s="392"/>
      <c r="C351" s="392"/>
      <c r="D351" s="392"/>
      <c r="E351" s="392"/>
      <c r="F351" s="392"/>
      <c r="G351" s="392"/>
      <c r="H351" s="392"/>
      <c r="I351" s="392"/>
      <c r="J351" s="392"/>
      <c r="K351" s="79"/>
    </row>
    <row r="352" spans="1:11">
      <c r="A352" s="392"/>
      <c r="B352" s="392"/>
      <c r="C352" s="392"/>
      <c r="D352" s="392"/>
      <c r="E352" s="392"/>
      <c r="F352" s="392"/>
      <c r="G352" s="392"/>
      <c r="H352" s="392"/>
      <c r="I352" s="392"/>
      <c r="J352" s="392"/>
      <c r="K352" s="79"/>
    </row>
    <row r="353" spans="1:11">
      <c r="A353" s="392"/>
      <c r="B353" s="392"/>
      <c r="C353" s="392"/>
      <c r="D353" s="392"/>
      <c r="E353" s="392"/>
      <c r="F353" s="392"/>
      <c r="G353" s="392"/>
      <c r="H353" s="392"/>
      <c r="I353" s="392"/>
      <c r="J353" s="392"/>
      <c r="K353" s="79"/>
    </row>
    <row r="354" spans="1:11">
      <c r="A354" s="392"/>
      <c r="B354" s="392"/>
      <c r="C354" s="392"/>
      <c r="D354" s="392"/>
      <c r="E354" s="392"/>
      <c r="F354" s="392"/>
      <c r="G354" s="392"/>
      <c r="H354" s="392"/>
      <c r="I354" s="392"/>
      <c r="J354" s="392"/>
      <c r="K354" s="79"/>
    </row>
    <row r="355" spans="1:11">
      <c r="A355" s="392"/>
      <c r="B355" s="392"/>
      <c r="C355" s="392"/>
      <c r="D355" s="392"/>
      <c r="E355" s="392"/>
      <c r="F355" s="392"/>
      <c r="G355" s="392"/>
      <c r="H355" s="392"/>
      <c r="I355" s="392"/>
      <c r="J355" s="392"/>
      <c r="K355" s="79"/>
    </row>
    <row r="356" spans="1:11">
      <c r="A356" s="392"/>
      <c r="B356" s="392"/>
      <c r="C356" s="392"/>
      <c r="D356" s="392"/>
      <c r="E356" s="392"/>
      <c r="F356" s="392"/>
      <c r="G356" s="392"/>
      <c r="H356" s="392"/>
      <c r="I356" s="392"/>
      <c r="J356" s="392"/>
      <c r="K356" s="79"/>
    </row>
    <row r="357" spans="1:11">
      <c r="A357" s="392"/>
      <c r="B357" s="392"/>
      <c r="C357" s="392"/>
      <c r="D357" s="392"/>
      <c r="E357" s="392"/>
      <c r="F357" s="392"/>
      <c r="G357" s="392"/>
      <c r="H357" s="392"/>
      <c r="I357" s="392"/>
      <c r="J357" s="392"/>
      <c r="K357" s="79"/>
    </row>
    <row r="358" spans="1:11">
      <c r="A358" s="392"/>
      <c r="B358" s="392"/>
      <c r="C358" s="392"/>
      <c r="D358" s="392"/>
      <c r="E358" s="392"/>
      <c r="F358" s="392"/>
      <c r="G358" s="392"/>
      <c r="H358" s="392"/>
      <c r="I358" s="392"/>
      <c r="J358" s="392"/>
      <c r="K358" s="79"/>
    </row>
    <row r="359" spans="1:11">
      <c r="A359" s="392"/>
      <c r="B359" s="392"/>
      <c r="C359" s="392"/>
      <c r="D359" s="392"/>
      <c r="E359" s="392"/>
      <c r="F359" s="392"/>
      <c r="G359" s="392"/>
      <c r="H359" s="392"/>
      <c r="I359" s="392"/>
      <c r="J359" s="392"/>
      <c r="K359" s="79"/>
    </row>
    <row r="360" spans="1:11">
      <c r="A360" s="392"/>
      <c r="B360" s="392"/>
      <c r="C360" s="392"/>
      <c r="D360" s="392"/>
      <c r="E360" s="392"/>
      <c r="F360" s="392"/>
      <c r="G360" s="392"/>
      <c r="H360" s="392"/>
      <c r="I360" s="392"/>
      <c r="J360" s="392"/>
      <c r="K360" s="79"/>
    </row>
    <row r="361" spans="1:11">
      <c r="A361" s="392"/>
      <c r="B361" s="392"/>
      <c r="C361" s="392"/>
      <c r="D361" s="392"/>
      <c r="E361" s="392"/>
      <c r="F361" s="392"/>
      <c r="G361" s="392"/>
      <c r="H361" s="392"/>
      <c r="I361" s="392"/>
      <c r="J361" s="392"/>
      <c r="K361" s="79"/>
    </row>
    <row r="362" spans="1:11">
      <c r="A362" s="392"/>
      <c r="B362" s="392"/>
      <c r="C362" s="392"/>
      <c r="D362" s="392"/>
      <c r="E362" s="392"/>
      <c r="F362" s="392"/>
      <c r="G362" s="392"/>
      <c r="H362" s="392"/>
      <c r="I362" s="392"/>
      <c r="J362" s="392"/>
      <c r="K362" s="79"/>
    </row>
    <row r="363" spans="1:11">
      <c r="A363" s="392"/>
      <c r="B363" s="392"/>
      <c r="C363" s="392"/>
      <c r="D363" s="392"/>
      <c r="E363" s="392"/>
      <c r="F363" s="392"/>
      <c r="G363" s="392"/>
      <c r="H363" s="392"/>
      <c r="I363" s="392"/>
      <c r="J363" s="392"/>
      <c r="K363" s="79"/>
    </row>
    <row r="364" spans="1:11">
      <c r="A364" s="392"/>
      <c r="B364" s="392"/>
      <c r="C364" s="392"/>
      <c r="D364" s="392"/>
      <c r="E364" s="392"/>
      <c r="F364" s="392"/>
      <c r="G364" s="392"/>
      <c r="H364" s="392"/>
      <c r="I364" s="392"/>
      <c r="J364" s="392"/>
      <c r="K364" s="79"/>
    </row>
    <row r="365" spans="1:11">
      <c r="A365" s="392"/>
      <c r="B365" s="392"/>
      <c r="C365" s="392"/>
      <c r="D365" s="392"/>
      <c r="E365" s="392"/>
      <c r="F365" s="392"/>
      <c r="G365" s="392"/>
      <c r="H365" s="392"/>
      <c r="I365" s="392"/>
      <c r="J365" s="392"/>
      <c r="K365" s="79"/>
    </row>
    <row r="366" spans="1:11">
      <c r="A366" s="392"/>
      <c r="B366" s="392"/>
      <c r="C366" s="392"/>
      <c r="D366" s="392"/>
      <c r="E366" s="392"/>
      <c r="F366" s="392"/>
      <c r="G366" s="392"/>
      <c r="H366" s="392"/>
      <c r="I366" s="392"/>
      <c r="J366" s="392"/>
      <c r="K366" s="79"/>
    </row>
    <row r="367" spans="1:11">
      <c r="A367" s="392"/>
      <c r="B367" s="392"/>
      <c r="C367" s="392"/>
      <c r="D367" s="392"/>
      <c r="E367" s="392"/>
      <c r="F367" s="392"/>
      <c r="G367" s="392"/>
      <c r="H367" s="392"/>
      <c r="I367" s="392"/>
      <c r="J367" s="392"/>
      <c r="K367" s="79"/>
    </row>
    <row r="368" spans="1:11">
      <c r="A368" s="392"/>
      <c r="B368" s="392"/>
      <c r="C368" s="392"/>
      <c r="D368" s="392"/>
      <c r="E368" s="392"/>
      <c r="F368" s="392"/>
      <c r="G368" s="392"/>
      <c r="H368" s="392"/>
      <c r="I368" s="392"/>
      <c r="J368" s="392"/>
      <c r="K368" s="79"/>
    </row>
    <row r="369" spans="1:11">
      <c r="A369" s="392"/>
      <c r="B369" s="392"/>
      <c r="C369" s="392"/>
      <c r="D369" s="392"/>
      <c r="E369" s="392"/>
      <c r="F369" s="392"/>
      <c r="G369" s="392"/>
      <c r="H369" s="392"/>
      <c r="I369" s="392"/>
      <c r="J369" s="392"/>
      <c r="K369" s="79"/>
    </row>
    <row r="370" spans="1:11">
      <c r="A370" s="392"/>
      <c r="B370" s="392"/>
      <c r="C370" s="392"/>
      <c r="D370" s="392"/>
      <c r="E370" s="392"/>
      <c r="F370" s="392"/>
      <c r="G370" s="392"/>
      <c r="H370" s="392"/>
      <c r="I370" s="392"/>
      <c r="J370" s="392"/>
      <c r="K370" s="79"/>
    </row>
    <row r="371" spans="1:11">
      <c r="A371" s="392"/>
      <c r="B371" s="392"/>
      <c r="C371" s="392"/>
      <c r="D371" s="392"/>
      <c r="E371" s="392"/>
      <c r="F371" s="392"/>
      <c r="G371" s="392"/>
      <c r="H371" s="392"/>
      <c r="I371" s="392"/>
      <c r="J371" s="392"/>
      <c r="K371" s="79"/>
    </row>
    <row r="372" spans="1:11">
      <c r="A372" s="392"/>
      <c r="B372" s="392"/>
      <c r="C372" s="392"/>
      <c r="D372" s="392"/>
      <c r="E372" s="392"/>
      <c r="F372" s="392"/>
      <c r="G372" s="392"/>
      <c r="H372" s="392"/>
      <c r="I372" s="392"/>
      <c r="J372" s="392"/>
      <c r="K372" s="79"/>
    </row>
    <row r="373" spans="1:11">
      <c r="A373" s="392"/>
      <c r="B373" s="392"/>
      <c r="C373" s="392"/>
      <c r="D373" s="392"/>
      <c r="E373" s="392"/>
      <c r="F373" s="392"/>
      <c r="G373" s="392"/>
      <c r="H373" s="392"/>
      <c r="I373" s="392"/>
      <c r="J373" s="392"/>
      <c r="K373" s="79"/>
    </row>
    <row r="374" spans="1:11">
      <c r="A374" s="392"/>
      <c r="B374" s="392"/>
      <c r="C374" s="392"/>
      <c r="D374" s="392"/>
      <c r="E374" s="392"/>
      <c r="F374" s="392"/>
      <c r="G374" s="392"/>
      <c r="H374" s="392"/>
      <c r="I374" s="392"/>
      <c r="J374" s="392"/>
      <c r="K374" s="79"/>
    </row>
    <row r="375" spans="1:11">
      <c r="A375" s="392"/>
      <c r="B375" s="392"/>
      <c r="C375" s="392"/>
      <c r="D375" s="392"/>
      <c r="E375" s="392"/>
      <c r="F375" s="392"/>
      <c r="G375" s="392"/>
      <c r="H375" s="392"/>
      <c r="I375" s="392"/>
      <c r="J375" s="392"/>
      <c r="K375" s="79"/>
    </row>
    <row r="376" spans="1:11">
      <c r="A376" s="392"/>
      <c r="B376" s="392"/>
      <c r="C376" s="392"/>
      <c r="D376" s="392"/>
      <c r="E376" s="392"/>
      <c r="F376" s="392"/>
      <c r="G376" s="392"/>
      <c r="H376" s="392"/>
      <c r="I376" s="392"/>
      <c r="J376" s="392"/>
      <c r="K376" s="79"/>
    </row>
    <row r="377" spans="1:11">
      <c r="A377" s="392"/>
      <c r="B377" s="392"/>
      <c r="C377" s="392"/>
      <c r="D377" s="392"/>
      <c r="E377" s="392"/>
      <c r="F377" s="392"/>
      <c r="G377" s="392"/>
      <c r="H377" s="392"/>
      <c r="I377" s="392"/>
      <c r="J377" s="392"/>
      <c r="K377" s="79"/>
    </row>
    <row r="378" spans="1:11">
      <c r="A378" s="392"/>
      <c r="B378" s="392"/>
      <c r="C378" s="392"/>
      <c r="D378" s="392"/>
      <c r="E378" s="392"/>
      <c r="F378" s="392"/>
      <c r="G378" s="392"/>
      <c r="H378" s="392"/>
      <c r="I378" s="392"/>
      <c r="J378" s="392"/>
      <c r="K378" s="79"/>
    </row>
    <row r="379" spans="1:11">
      <c r="A379" s="392"/>
      <c r="B379" s="392"/>
      <c r="C379" s="392"/>
      <c r="D379" s="392"/>
      <c r="E379" s="392"/>
      <c r="F379" s="392"/>
      <c r="G379" s="392"/>
      <c r="H379" s="392"/>
      <c r="I379" s="392"/>
      <c r="J379" s="392"/>
      <c r="K379" s="79"/>
    </row>
    <row r="380" spans="1:11">
      <c r="A380" s="392"/>
      <c r="B380" s="392"/>
      <c r="C380" s="392"/>
      <c r="D380" s="392"/>
      <c r="E380" s="392"/>
      <c r="F380" s="392"/>
      <c r="G380" s="392"/>
      <c r="H380" s="392"/>
      <c r="I380" s="392"/>
      <c r="J380" s="392"/>
      <c r="K380" s="79"/>
    </row>
    <row r="381" spans="1:11">
      <c r="A381" s="392"/>
      <c r="B381" s="392"/>
      <c r="C381" s="392"/>
      <c r="D381" s="392"/>
      <c r="E381" s="392"/>
      <c r="F381" s="392"/>
      <c r="G381" s="392"/>
      <c r="H381" s="392"/>
      <c r="I381" s="392"/>
      <c r="J381" s="392"/>
      <c r="K381" s="79"/>
    </row>
    <row r="382" spans="1:11">
      <c r="A382" s="392"/>
      <c r="B382" s="392"/>
      <c r="C382" s="392"/>
      <c r="D382" s="392"/>
      <c r="E382" s="392"/>
      <c r="F382" s="392"/>
      <c r="G382" s="392"/>
      <c r="H382" s="392"/>
      <c r="I382" s="392"/>
      <c r="J382" s="392"/>
      <c r="K382" s="79"/>
    </row>
    <row r="383" spans="1:11">
      <c r="A383" s="392"/>
      <c r="B383" s="392"/>
      <c r="C383" s="392"/>
      <c r="D383" s="392"/>
      <c r="E383" s="392"/>
      <c r="F383" s="392"/>
      <c r="G383" s="392"/>
      <c r="H383" s="392"/>
      <c r="I383" s="392"/>
      <c r="J383" s="392"/>
      <c r="K383" s="79"/>
    </row>
    <row r="384" spans="1:11">
      <c r="A384" s="392"/>
      <c r="B384" s="392"/>
      <c r="C384" s="392"/>
      <c r="D384" s="392"/>
      <c r="E384" s="392"/>
      <c r="F384" s="392"/>
      <c r="G384" s="392"/>
      <c r="H384" s="392"/>
      <c r="I384" s="392"/>
      <c r="J384" s="392"/>
      <c r="K384" s="79"/>
    </row>
    <row r="385" spans="1:11">
      <c r="A385" s="392"/>
      <c r="B385" s="392"/>
      <c r="C385" s="392"/>
      <c r="D385" s="392"/>
      <c r="E385" s="392"/>
      <c r="F385" s="392"/>
      <c r="G385" s="392"/>
      <c r="H385" s="392"/>
      <c r="I385" s="392"/>
      <c r="J385" s="392"/>
      <c r="K385" s="79"/>
    </row>
    <row r="386" spans="1:11">
      <c r="A386" s="392"/>
      <c r="B386" s="392"/>
      <c r="C386" s="392"/>
      <c r="D386" s="392"/>
      <c r="E386" s="392"/>
      <c r="F386" s="392"/>
      <c r="G386" s="392"/>
      <c r="H386" s="392"/>
      <c r="I386" s="392"/>
      <c r="J386" s="392"/>
      <c r="K386" s="79"/>
    </row>
    <row r="387" spans="1:11">
      <c r="A387" s="392"/>
      <c r="B387" s="392"/>
      <c r="C387" s="392"/>
      <c r="D387" s="392"/>
      <c r="E387" s="392"/>
      <c r="F387" s="392"/>
      <c r="G387" s="392"/>
      <c r="H387" s="392"/>
      <c r="I387" s="392"/>
      <c r="J387" s="392"/>
      <c r="K387" s="79"/>
    </row>
    <row r="388" spans="1:11">
      <c r="A388" s="392"/>
      <c r="B388" s="392"/>
      <c r="C388" s="392"/>
      <c r="D388" s="392"/>
      <c r="E388" s="392"/>
      <c r="F388" s="392"/>
      <c r="G388" s="392"/>
      <c r="H388" s="392"/>
      <c r="I388" s="392"/>
      <c r="J388" s="392"/>
      <c r="K388" s="79"/>
    </row>
    <row r="389" spans="1:11">
      <c r="A389" s="392"/>
      <c r="B389" s="392"/>
      <c r="C389" s="392"/>
      <c r="D389" s="392"/>
      <c r="E389" s="392"/>
      <c r="F389" s="392"/>
      <c r="G389" s="392"/>
      <c r="H389" s="392"/>
      <c r="I389" s="392"/>
      <c r="J389" s="392"/>
      <c r="K389" s="79"/>
    </row>
    <row r="390" spans="1:11">
      <c r="A390" s="392"/>
      <c r="B390" s="392"/>
      <c r="C390" s="392"/>
      <c r="D390" s="392"/>
      <c r="E390" s="392"/>
      <c r="F390" s="392"/>
      <c r="G390" s="392"/>
      <c r="H390" s="392"/>
      <c r="I390" s="392"/>
      <c r="J390" s="392"/>
      <c r="K390" s="79"/>
    </row>
    <row r="391" spans="1:11">
      <c r="A391" s="392"/>
      <c r="B391" s="392"/>
      <c r="C391" s="392"/>
      <c r="D391" s="392"/>
      <c r="E391" s="392"/>
      <c r="F391" s="392"/>
      <c r="G391" s="392"/>
      <c r="H391" s="392"/>
      <c r="I391" s="392"/>
      <c r="J391" s="392"/>
      <c r="K391" s="79"/>
    </row>
    <row r="392" spans="1:11">
      <c r="A392" s="392"/>
      <c r="B392" s="392"/>
      <c r="C392" s="392"/>
      <c r="D392" s="392"/>
      <c r="E392" s="392"/>
      <c r="F392" s="392"/>
      <c r="G392" s="392"/>
      <c r="H392" s="392"/>
      <c r="I392" s="392"/>
      <c r="J392" s="392"/>
      <c r="K392" s="79"/>
    </row>
    <row r="393" spans="1:11">
      <c r="A393" s="392"/>
      <c r="B393" s="392"/>
      <c r="C393" s="392"/>
      <c r="D393" s="392"/>
      <c r="E393" s="392"/>
      <c r="F393" s="392"/>
      <c r="G393" s="392"/>
      <c r="H393" s="392"/>
      <c r="I393" s="392"/>
      <c r="J393" s="392"/>
      <c r="K393" s="79"/>
    </row>
    <row r="394" spans="1:11">
      <c r="A394" s="392"/>
      <c r="B394" s="392"/>
      <c r="C394" s="392"/>
      <c r="D394" s="392"/>
      <c r="E394" s="392"/>
      <c r="F394" s="392"/>
      <c r="G394" s="392"/>
      <c r="H394" s="392"/>
      <c r="I394" s="392"/>
      <c r="J394" s="392"/>
      <c r="K394" s="79"/>
    </row>
    <row r="395" spans="1:11">
      <c r="A395" s="392"/>
      <c r="B395" s="392"/>
      <c r="C395" s="392"/>
      <c r="D395" s="392"/>
      <c r="E395" s="392"/>
      <c r="F395" s="392"/>
      <c r="G395" s="392"/>
      <c r="H395" s="392"/>
      <c r="I395" s="392"/>
      <c r="J395" s="392"/>
      <c r="K395" s="79"/>
    </row>
    <row r="396" spans="1:11">
      <c r="A396" s="392"/>
      <c r="B396" s="392"/>
      <c r="C396" s="392"/>
      <c r="D396" s="392"/>
      <c r="E396" s="392"/>
      <c r="F396" s="392"/>
      <c r="G396" s="392"/>
      <c r="H396" s="392"/>
      <c r="I396" s="392"/>
      <c r="J396" s="392"/>
      <c r="K396" s="79"/>
    </row>
    <row r="397" spans="1:11">
      <c r="A397" s="392"/>
      <c r="B397" s="392"/>
      <c r="C397" s="392"/>
      <c r="D397" s="392"/>
      <c r="E397" s="392"/>
      <c r="F397" s="392"/>
      <c r="G397" s="392"/>
      <c r="H397" s="392"/>
      <c r="I397" s="392"/>
      <c r="J397" s="392"/>
      <c r="K397" s="79"/>
    </row>
    <row r="398" spans="1:11">
      <c r="A398" s="392"/>
      <c r="B398" s="392"/>
      <c r="C398" s="392"/>
      <c r="D398" s="392"/>
      <c r="E398" s="392"/>
      <c r="F398" s="392"/>
      <c r="G398" s="392"/>
      <c r="H398" s="392"/>
      <c r="I398" s="392"/>
      <c r="J398" s="392"/>
      <c r="K398" s="79"/>
    </row>
    <row r="399" spans="1:11">
      <c r="A399" s="392"/>
      <c r="B399" s="392"/>
      <c r="C399" s="392"/>
      <c r="D399" s="392"/>
      <c r="E399" s="392"/>
      <c r="F399" s="392"/>
      <c r="G399" s="392"/>
      <c r="H399" s="392"/>
      <c r="I399" s="392"/>
      <c r="J399" s="392"/>
      <c r="K399" s="79"/>
    </row>
    <row r="400" spans="1:11">
      <c r="A400" s="392"/>
      <c r="B400" s="392"/>
      <c r="C400" s="392"/>
      <c r="D400" s="392"/>
      <c r="E400" s="392"/>
      <c r="F400" s="392"/>
      <c r="G400" s="392"/>
      <c r="H400" s="392"/>
      <c r="I400" s="392"/>
      <c r="J400" s="392"/>
      <c r="K400" s="79"/>
    </row>
    <row r="401" spans="1:11">
      <c r="A401" s="392"/>
      <c r="B401" s="392"/>
      <c r="C401" s="392"/>
      <c r="D401" s="392"/>
      <c r="E401" s="392"/>
      <c r="F401" s="392"/>
      <c r="G401" s="392"/>
      <c r="H401" s="392"/>
      <c r="I401" s="392"/>
      <c r="J401" s="392"/>
      <c r="K401" s="79"/>
    </row>
    <row r="402" spans="1:11">
      <c r="A402" s="392"/>
      <c r="B402" s="392"/>
      <c r="C402" s="392"/>
      <c r="D402" s="392"/>
      <c r="E402" s="392"/>
      <c r="F402" s="392"/>
      <c r="G402" s="392"/>
      <c r="H402" s="392"/>
      <c r="I402" s="392"/>
      <c r="J402" s="392"/>
      <c r="K402" s="79"/>
    </row>
    <row r="403" spans="1:11">
      <c r="A403" s="392"/>
      <c r="B403" s="392"/>
      <c r="C403" s="392"/>
      <c r="D403" s="392"/>
      <c r="E403" s="392"/>
      <c r="F403" s="392"/>
      <c r="G403" s="392"/>
      <c r="H403" s="392"/>
      <c r="I403" s="392"/>
      <c r="J403" s="392"/>
      <c r="K403" s="79"/>
    </row>
    <row r="404" spans="1:11">
      <c r="A404" s="392"/>
      <c r="B404" s="392"/>
      <c r="C404" s="392"/>
      <c r="D404" s="392"/>
      <c r="E404" s="392"/>
      <c r="F404" s="392"/>
      <c r="G404" s="392"/>
      <c r="H404" s="392"/>
      <c r="I404" s="392"/>
      <c r="J404" s="392"/>
      <c r="K404" s="79"/>
    </row>
    <row r="405" spans="1:11">
      <c r="A405" s="392"/>
      <c r="B405" s="392"/>
      <c r="C405" s="392"/>
      <c r="D405" s="392"/>
      <c r="E405" s="392"/>
      <c r="F405" s="392"/>
      <c r="G405" s="392"/>
      <c r="H405" s="392"/>
      <c r="I405" s="392"/>
      <c r="J405" s="392"/>
      <c r="K405" s="79"/>
    </row>
    <row r="406" spans="1:11">
      <c r="A406" s="392"/>
      <c r="B406" s="392"/>
      <c r="C406" s="392"/>
      <c r="D406" s="392"/>
      <c r="E406" s="392"/>
      <c r="F406" s="392"/>
      <c r="G406" s="392"/>
      <c r="H406" s="392"/>
      <c r="I406" s="392"/>
      <c r="J406" s="392"/>
      <c r="K406" s="79"/>
    </row>
    <row r="407" spans="1:11">
      <c r="A407" s="392"/>
      <c r="B407" s="392"/>
      <c r="C407" s="392"/>
      <c r="D407" s="392"/>
      <c r="E407" s="392"/>
      <c r="F407" s="392"/>
      <c r="G407" s="392"/>
      <c r="H407" s="392"/>
      <c r="I407" s="392"/>
      <c r="J407" s="392"/>
      <c r="K407" s="79"/>
    </row>
    <row r="408" spans="1:11">
      <c r="A408" s="392"/>
      <c r="B408" s="392"/>
      <c r="C408" s="392"/>
      <c r="D408" s="392"/>
      <c r="E408" s="392"/>
      <c r="F408" s="392"/>
      <c r="G408" s="392"/>
      <c r="H408" s="392"/>
      <c r="I408" s="392"/>
      <c r="J408" s="392"/>
      <c r="K408" s="79"/>
    </row>
    <row r="409" spans="1:11">
      <c r="A409" s="392"/>
      <c r="B409" s="392"/>
      <c r="C409" s="392"/>
      <c r="D409" s="392"/>
      <c r="E409" s="392"/>
      <c r="F409" s="392"/>
      <c r="G409" s="392"/>
      <c r="H409" s="392"/>
      <c r="I409" s="392"/>
      <c r="J409" s="392"/>
      <c r="K409" s="79"/>
    </row>
    <row r="410" spans="1:11">
      <c r="A410" s="392"/>
      <c r="B410" s="392"/>
      <c r="C410" s="392"/>
      <c r="D410" s="392"/>
      <c r="E410" s="392"/>
      <c r="F410" s="392"/>
      <c r="G410" s="392"/>
      <c r="H410" s="392"/>
      <c r="I410" s="392"/>
      <c r="J410" s="392"/>
      <c r="K410" s="79"/>
    </row>
    <row r="411" spans="1:11">
      <c r="A411" s="392"/>
      <c r="B411" s="392"/>
      <c r="C411" s="392"/>
      <c r="D411" s="392"/>
      <c r="E411" s="392"/>
      <c r="F411" s="392"/>
      <c r="G411" s="392"/>
      <c r="H411" s="392"/>
      <c r="I411" s="392"/>
      <c r="J411" s="392"/>
      <c r="K411" s="79"/>
    </row>
    <row r="412" spans="1:11">
      <c r="A412" s="392"/>
      <c r="B412" s="392"/>
      <c r="C412" s="392"/>
      <c r="D412" s="392"/>
      <c r="E412" s="392"/>
      <c r="F412" s="392"/>
      <c r="G412" s="392"/>
      <c r="H412" s="392"/>
      <c r="I412" s="392"/>
      <c r="J412" s="392"/>
      <c r="K412" s="79"/>
    </row>
    <row r="413" spans="1:11">
      <c r="A413" s="392"/>
      <c r="B413" s="392"/>
      <c r="C413" s="392"/>
      <c r="D413" s="392"/>
      <c r="E413" s="392"/>
      <c r="F413" s="392"/>
      <c r="G413" s="392"/>
      <c r="H413" s="392"/>
      <c r="I413" s="392"/>
      <c r="J413" s="392"/>
      <c r="K413" s="79"/>
    </row>
    <row r="414" spans="1:11">
      <c r="A414" s="392"/>
      <c r="B414" s="392"/>
      <c r="C414" s="392"/>
      <c r="D414" s="392"/>
      <c r="E414" s="392"/>
      <c r="F414" s="392"/>
      <c r="G414" s="392"/>
      <c r="H414" s="392"/>
      <c r="I414" s="392"/>
      <c r="J414" s="392"/>
      <c r="K414" s="79"/>
    </row>
    <row r="415" spans="1:11">
      <c r="A415" s="392"/>
      <c r="B415" s="392"/>
      <c r="C415" s="392"/>
      <c r="D415" s="392"/>
      <c r="E415" s="392"/>
      <c r="F415" s="392"/>
      <c r="G415" s="392"/>
      <c r="H415" s="392"/>
      <c r="I415" s="392"/>
      <c r="J415" s="392"/>
      <c r="K415" s="79"/>
    </row>
    <row r="416" spans="1:11">
      <c r="A416" s="392"/>
      <c r="B416" s="392"/>
      <c r="C416" s="392"/>
      <c r="D416" s="392"/>
      <c r="E416" s="392"/>
      <c r="F416" s="392"/>
      <c r="G416" s="392"/>
      <c r="H416" s="392"/>
      <c r="I416" s="392"/>
      <c r="J416" s="392"/>
      <c r="K416" s="79"/>
    </row>
    <row r="417" spans="1:11">
      <c r="A417" s="392"/>
      <c r="B417" s="392"/>
      <c r="C417" s="392"/>
      <c r="D417" s="392"/>
      <c r="E417" s="392"/>
      <c r="F417" s="392"/>
      <c r="G417" s="392"/>
      <c r="H417" s="392"/>
      <c r="I417" s="392"/>
      <c r="J417" s="392"/>
      <c r="K417" s="79"/>
    </row>
    <row r="418" spans="1:11">
      <c r="A418" s="392"/>
      <c r="B418" s="392"/>
      <c r="C418" s="392"/>
      <c r="D418" s="392"/>
      <c r="E418" s="392"/>
      <c r="F418" s="392"/>
      <c r="G418" s="392"/>
      <c r="H418" s="392"/>
      <c r="I418" s="392"/>
      <c r="J418" s="392"/>
      <c r="K418" s="79"/>
    </row>
    <row r="419" spans="1:11">
      <c r="A419" s="392"/>
      <c r="B419" s="392"/>
      <c r="C419" s="392"/>
      <c r="D419" s="392"/>
      <c r="E419" s="392"/>
      <c r="F419" s="392"/>
      <c r="G419" s="392"/>
      <c r="H419" s="392"/>
      <c r="I419" s="392"/>
      <c r="J419" s="392"/>
      <c r="K419" s="79"/>
    </row>
    <row r="420" spans="1:11">
      <c r="A420" s="392"/>
      <c r="B420" s="392"/>
      <c r="C420" s="392"/>
      <c r="D420" s="392"/>
      <c r="E420" s="392"/>
      <c r="F420" s="392"/>
      <c r="G420" s="392"/>
      <c r="H420" s="392"/>
      <c r="I420" s="392"/>
      <c r="J420" s="392"/>
      <c r="K420" s="79"/>
    </row>
    <row r="421" spans="1:11">
      <c r="A421" s="392"/>
      <c r="B421" s="392"/>
      <c r="C421" s="392"/>
      <c r="D421" s="392"/>
      <c r="E421" s="392"/>
      <c r="F421" s="392"/>
      <c r="G421" s="392"/>
      <c r="H421" s="392"/>
      <c r="I421" s="392"/>
      <c r="J421" s="392"/>
      <c r="K421" s="79"/>
    </row>
    <row r="422" spans="1:11">
      <c r="A422" s="392"/>
      <c r="B422" s="392"/>
      <c r="C422" s="392"/>
      <c r="D422" s="392"/>
      <c r="E422" s="392"/>
      <c r="F422" s="392"/>
      <c r="G422" s="392"/>
      <c r="H422" s="392"/>
      <c r="I422" s="392"/>
      <c r="J422" s="392"/>
      <c r="K422" s="79"/>
    </row>
    <row r="423" spans="1:11">
      <c r="A423" s="392"/>
      <c r="B423" s="392"/>
      <c r="C423" s="392"/>
      <c r="D423" s="392"/>
      <c r="E423" s="392"/>
      <c r="F423" s="392"/>
      <c r="G423" s="392"/>
      <c r="H423" s="392"/>
      <c r="I423" s="392"/>
      <c r="J423" s="392"/>
      <c r="K423" s="79"/>
    </row>
    <row r="424" spans="1:11">
      <c r="A424" s="392"/>
      <c r="B424" s="392"/>
      <c r="C424" s="392"/>
      <c r="D424" s="392"/>
      <c r="E424" s="392"/>
      <c r="F424" s="392"/>
      <c r="G424" s="392"/>
      <c r="H424" s="392"/>
      <c r="I424" s="392"/>
      <c r="J424" s="392"/>
      <c r="K424" s="79"/>
    </row>
    <row r="425" spans="1:11">
      <c r="A425" s="392"/>
      <c r="B425" s="392"/>
      <c r="C425" s="392"/>
      <c r="D425" s="392"/>
      <c r="E425" s="392"/>
      <c r="F425" s="392"/>
      <c r="G425" s="392"/>
      <c r="H425" s="392"/>
      <c r="I425" s="392"/>
      <c r="J425" s="392"/>
      <c r="K425" s="79"/>
    </row>
    <row r="426" spans="1:11">
      <c r="A426" s="392"/>
      <c r="B426" s="392"/>
      <c r="C426" s="392"/>
      <c r="D426" s="392"/>
      <c r="E426" s="392"/>
      <c r="F426" s="392"/>
      <c r="G426" s="392"/>
      <c r="H426" s="392"/>
      <c r="I426" s="392"/>
      <c r="J426" s="392"/>
      <c r="K426" s="79"/>
    </row>
    <row r="427" spans="1:11">
      <c r="A427" s="392"/>
      <c r="B427" s="392"/>
      <c r="C427" s="392"/>
      <c r="D427" s="392"/>
      <c r="E427" s="392"/>
      <c r="F427" s="392"/>
      <c r="G427" s="392"/>
      <c r="H427" s="392"/>
      <c r="I427" s="392"/>
      <c r="J427" s="392"/>
      <c r="K427" s="79"/>
    </row>
    <row r="428" spans="1:11">
      <c r="A428" s="392"/>
      <c r="B428" s="392"/>
      <c r="C428" s="392"/>
      <c r="D428" s="392"/>
      <c r="E428" s="392"/>
      <c r="F428" s="392"/>
      <c r="G428" s="392"/>
      <c r="H428" s="392"/>
      <c r="I428" s="392"/>
      <c r="J428" s="392"/>
      <c r="K428" s="79"/>
    </row>
    <row r="429" spans="1:11">
      <c r="A429" s="392"/>
      <c r="B429" s="392"/>
      <c r="C429" s="392"/>
      <c r="D429" s="392"/>
      <c r="E429" s="392"/>
      <c r="F429" s="392"/>
      <c r="G429" s="392"/>
      <c r="H429" s="392"/>
      <c r="I429" s="392"/>
      <c r="J429" s="392"/>
      <c r="K429" s="79"/>
    </row>
    <row r="430" spans="1:11">
      <c r="A430" s="392"/>
      <c r="B430" s="392"/>
      <c r="C430" s="392"/>
      <c r="D430" s="392"/>
      <c r="E430" s="392"/>
      <c r="F430" s="392"/>
      <c r="G430" s="392"/>
      <c r="H430" s="392"/>
      <c r="I430" s="392"/>
      <c r="J430" s="392"/>
      <c r="K430" s="79"/>
    </row>
    <row r="431" spans="1:11">
      <c r="A431" s="392"/>
      <c r="B431" s="392"/>
      <c r="C431" s="392"/>
      <c r="D431" s="392"/>
      <c r="E431" s="392"/>
      <c r="F431" s="392"/>
      <c r="G431" s="392"/>
      <c r="H431" s="392"/>
      <c r="I431" s="392"/>
      <c r="J431" s="392"/>
      <c r="K431" s="79"/>
    </row>
    <row r="432" spans="1:11">
      <c r="A432" s="392"/>
      <c r="B432" s="392"/>
      <c r="C432" s="392"/>
      <c r="D432" s="392"/>
      <c r="E432" s="392"/>
      <c r="F432" s="392"/>
      <c r="G432" s="392"/>
      <c r="H432" s="392"/>
      <c r="I432" s="392"/>
      <c r="J432" s="392"/>
      <c r="K432" s="79"/>
    </row>
    <row r="433" spans="1:11">
      <c r="A433" s="392"/>
      <c r="B433" s="392"/>
      <c r="C433" s="392"/>
      <c r="D433" s="392"/>
      <c r="E433" s="392"/>
      <c r="F433" s="392"/>
      <c r="G433" s="392"/>
      <c r="H433" s="392"/>
      <c r="I433" s="392"/>
      <c r="J433" s="392"/>
      <c r="K433" s="79"/>
    </row>
    <row r="434" spans="1:11">
      <c r="A434" s="392"/>
      <c r="B434" s="392"/>
      <c r="C434" s="392"/>
      <c r="D434" s="392"/>
      <c r="E434" s="392"/>
      <c r="F434" s="392"/>
      <c r="G434" s="392"/>
      <c r="H434" s="392"/>
      <c r="I434" s="392"/>
      <c r="J434" s="392"/>
      <c r="K434" s="79"/>
    </row>
    <row r="435" spans="1:11">
      <c r="A435" s="392"/>
      <c r="B435" s="392"/>
      <c r="C435" s="392"/>
      <c r="D435" s="392"/>
      <c r="E435" s="392"/>
      <c r="F435" s="392"/>
      <c r="G435" s="392"/>
      <c r="H435" s="392"/>
      <c r="I435" s="392"/>
      <c r="J435" s="392"/>
      <c r="K435" s="79"/>
    </row>
    <row r="436" spans="1:11">
      <c r="A436" s="392"/>
      <c r="B436" s="392"/>
      <c r="C436" s="392"/>
      <c r="D436" s="392"/>
      <c r="E436" s="392"/>
      <c r="F436" s="392"/>
      <c r="G436" s="392"/>
      <c r="H436" s="392"/>
      <c r="I436" s="392"/>
      <c r="J436" s="392"/>
      <c r="K436" s="79"/>
    </row>
    <row r="437" spans="1:11">
      <c r="A437" s="392"/>
      <c r="B437" s="392"/>
      <c r="C437" s="392"/>
      <c r="D437" s="392"/>
      <c r="E437" s="392"/>
      <c r="F437" s="392"/>
      <c r="G437" s="392"/>
      <c r="H437" s="392"/>
      <c r="I437" s="392"/>
      <c r="J437" s="392"/>
      <c r="K437" s="79"/>
    </row>
    <row r="438" spans="1:11">
      <c r="A438" s="392"/>
      <c r="B438" s="392"/>
      <c r="C438" s="392"/>
      <c r="D438" s="392"/>
      <c r="E438" s="392"/>
      <c r="F438" s="392"/>
      <c r="G438" s="392"/>
      <c r="H438" s="392"/>
      <c r="I438" s="392"/>
      <c r="J438" s="392"/>
      <c r="K438" s="79"/>
    </row>
    <row r="439" spans="1:11">
      <c r="A439" s="392"/>
      <c r="B439" s="392"/>
      <c r="C439" s="392"/>
      <c r="D439" s="392"/>
      <c r="E439" s="392"/>
      <c r="F439" s="392"/>
      <c r="G439" s="392"/>
      <c r="H439" s="392"/>
      <c r="I439" s="392"/>
      <c r="J439" s="392"/>
      <c r="K439" s="79"/>
    </row>
    <row r="440" spans="1:11">
      <c r="A440" s="392"/>
      <c r="B440" s="392"/>
      <c r="C440" s="392"/>
      <c r="D440" s="392"/>
      <c r="E440" s="392"/>
      <c r="F440" s="392"/>
      <c r="G440" s="392"/>
      <c r="H440" s="392"/>
      <c r="I440" s="392"/>
      <c r="J440" s="392"/>
      <c r="K440" s="79"/>
    </row>
    <row r="441" spans="1:11">
      <c r="A441" s="392"/>
      <c r="B441" s="392"/>
      <c r="C441" s="392"/>
      <c r="D441" s="392"/>
      <c r="E441" s="392"/>
      <c r="F441" s="392"/>
      <c r="G441" s="392"/>
      <c r="H441" s="392"/>
      <c r="I441" s="392"/>
      <c r="J441" s="392"/>
      <c r="K441" s="79"/>
    </row>
    <row r="442" spans="1:11">
      <c r="A442" s="392"/>
      <c r="B442" s="392"/>
      <c r="C442" s="392"/>
      <c r="D442" s="392"/>
      <c r="E442" s="392"/>
      <c r="F442" s="392"/>
      <c r="G442" s="392"/>
      <c r="H442" s="392"/>
      <c r="I442" s="392"/>
      <c r="J442" s="392"/>
      <c r="K442" s="79"/>
    </row>
    <row r="443" spans="1:11">
      <c r="A443" s="392"/>
      <c r="B443" s="392"/>
      <c r="C443" s="392"/>
      <c r="D443" s="392"/>
      <c r="E443" s="392"/>
      <c r="F443" s="392"/>
      <c r="G443" s="392"/>
      <c r="H443" s="392"/>
      <c r="I443" s="392"/>
      <c r="J443" s="392"/>
      <c r="K443" s="79"/>
    </row>
    <row r="444" spans="1:11">
      <c r="A444" s="392"/>
      <c r="B444" s="392"/>
      <c r="C444" s="392"/>
      <c r="D444" s="392"/>
      <c r="E444" s="392"/>
      <c r="F444" s="392"/>
      <c r="G444" s="392"/>
      <c r="H444" s="392"/>
      <c r="I444" s="392"/>
      <c r="J444" s="392"/>
      <c r="K444" s="79"/>
    </row>
    <row r="445" spans="1:11">
      <c r="A445" s="392"/>
      <c r="B445" s="392"/>
      <c r="C445" s="392"/>
      <c r="D445" s="392"/>
      <c r="E445" s="392"/>
      <c r="F445" s="392"/>
      <c r="G445" s="392"/>
      <c r="H445" s="392"/>
      <c r="I445" s="392"/>
      <c r="J445" s="392"/>
      <c r="K445" s="79"/>
    </row>
    <row r="446" spans="1:11">
      <c r="A446" s="392"/>
      <c r="B446" s="392"/>
      <c r="C446" s="392"/>
      <c r="D446" s="392"/>
      <c r="E446" s="392"/>
      <c r="F446" s="392"/>
      <c r="G446" s="392"/>
      <c r="H446" s="392"/>
      <c r="I446" s="392"/>
      <c r="J446" s="392"/>
      <c r="K446" s="79"/>
    </row>
    <row r="447" spans="1:11">
      <c r="A447" s="392"/>
      <c r="B447" s="392"/>
      <c r="C447" s="392"/>
      <c r="D447" s="392"/>
      <c r="E447" s="392"/>
      <c r="F447" s="392"/>
      <c r="G447" s="392"/>
      <c r="H447" s="392"/>
      <c r="I447" s="392"/>
      <c r="J447" s="392"/>
      <c r="K447" s="79"/>
    </row>
    <row r="448" spans="1:11">
      <c r="A448" s="392"/>
      <c r="B448" s="392"/>
      <c r="C448" s="392"/>
      <c r="D448" s="392"/>
      <c r="E448" s="392"/>
      <c r="F448" s="392"/>
      <c r="G448" s="392"/>
      <c r="H448" s="392"/>
      <c r="I448" s="392"/>
      <c r="J448" s="392"/>
      <c r="K448" s="79"/>
    </row>
    <row r="449" spans="1:11">
      <c r="A449" s="392"/>
      <c r="B449" s="392"/>
      <c r="C449" s="392"/>
      <c r="D449" s="392"/>
      <c r="E449" s="392"/>
      <c r="F449" s="392"/>
      <c r="G449" s="392"/>
      <c r="H449" s="392"/>
      <c r="I449" s="392"/>
      <c r="J449" s="392"/>
      <c r="K449" s="79"/>
    </row>
    <row r="450" spans="1:11">
      <c r="A450" s="392"/>
      <c r="B450" s="392"/>
      <c r="C450" s="392"/>
      <c r="D450" s="392"/>
      <c r="E450" s="392"/>
      <c r="F450" s="392"/>
      <c r="G450" s="392"/>
      <c r="H450" s="392"/>
      <c r="I450" s="392"/>
      <c r="J450" s="392"/>
      <c r="K450" s="79"/>
    </row>
    <row r="451" spans="1:11">
      <c r="A451" s="392"/>
      <c r="B451" s="392"/>
      <c r="C451" s="392"/>
      <c r="D451" s="392"/>
      <c r="E451" s="392"/>
      <c r="F451" s="392"/>
      <c r="G451" s="392"/>
      <c r="H451" s="392"/>
      <c r="I451" s="392"/>
      <c r="J451" s="392"/>
      <c r="K451" s="79"/>
    </row>
    <row r="452" spans="1:11">
      <c r="A452" s="392"/>
      <c r="B452" s="392"/>
      <c r="C452" s="392"/>
      <c r="D452" s="392"/>
      <c r="E452" s="392"/>
      <c r="F452" s="392"/>
      <c r="G452" s="392"/>
      <c r="H452" s="392"/>
      <c r="I452" s="392"/>
      <c r="J452" s="392"/>
      <c r="K452" s="79"/>
    </row>
    <row r="453" spans="1:11">
      <c r="A453" s="392"/>
      <c r="B453" s="392"/>
      <c r="C453" s="392"/>
      <c r="D453" s="392"/>
      <c r="E453" s="392"/>
      <c r="F453" s="392"/>
      <c r="G453" s="392"/>
      <c r="H453" s="392"/>
      <c r="I453" s="392"/>
      <c r="J453" s="392"/>
      <c r="K453" s="79"/>
    </row>
    <row r="454" spans="1:11">
      <c r="A454" s="392"/>
      <c r="B454" s="392"/>
      <c r="C454" s="392"/>
      <c r="D454" s="392"/>
      <c r="E454" s="392"/>
      <c r="F454" s="392"/>
      <c r="G454" s="392"/>
      <c r="H454" s="392"/>
      <c r="I454" s="392"/>
      <c r="J454" s="392"/>
      <c r="K454" s="79"/>
    </row>
    <row r="455" spans="1:11">
      <c r="A455" s="392"/>
      <c r="B455" s="392"/>
      <c r="C455" s="392"/>
      <c r="D455" s="392"/>
      <c r="E455" s="392"/>
      <c r="F455" s="392"/>
      <c r="G455" s="392"/>
      <c r="H455" s="392"/>
      <c r="I455" s="392"/>
      <c r="J455" s="392"/>
      <c r="K455" s="79"/>
    </row>
    <row r="456" spans="1:11">
      <c r="A456" s="392"/>
      <c r="B456" s="392"/>
      <c r="C456" s="392"/>
      <c r="D456" s="392"/>
      <c r="E456" s="392"/>
      <c r="F456" s="392"/>
      <c r="G456" s="392"/>
      <c r="H456" s="392"/>
      <c r="I456" s="392"/>
      <c r="J456" s="392"/>
      <c r="K456" s="79"/>
    </row>
    <row r="457" spans="1:11">
      <c r="A457" s="392"/>
      <c r="B457" s="392"/>
      <c r="C457" s="392"/>
      <c r="D457" s="392"/>
      <c r="E457" s="392"/>
      <c r="F457" s="392"/>
      <c r="G457" s="392"/>
      <c r="H457" s="392"/>
      <c r="I457" s="392"/>
      <c r="J457" s="392"/>
      <c r="K457" s="79"/>
    </row>
    <row r="458" spans="1:11">
      <c r="A458" s="392"/>
      <c r="B458" s="392"/>
      <c r="C458" s="392"/>
      <c r="D458" s="392"/>
      <c r="E458" s="392"/>
      <c r="F458" s="392"/>
      <c r="G458" s="392"/>
      <c r="H458" s="392"/>
      <c r="I458" s="392"/>
      <c r="J458" s="392"/>
      <c r="K458" s="79"/>
    </row>
    <row r="459" spans="1:11">
      <c r="A459" s="392"/>
      <c r="B459" s="392"/>
      <c r="C459" s="392"/>
      <c r="D459" s="392"/>
      <c r="E459" s="392"/>
      <c r="F459" s="392"/>
      <c r="G459" s="392"/>
      <c r="H459" s="392"/>
      <c r="I459" s="392"/>
      <c r="J459" s="392"/>
      <c r="K459" s="79"/>
    </row>
    <row r="460" spans="1:11">
      <c r="A460" s="392"/>
      <c r="B460" s="392"/>
      <c r="C460" s="392"/>
      <c r="D460" s="392"/>
      <c r="E460" s="392"/>
      <c r="F460" s="392"/>
      <c r="G460" s="392"/>
      <c r="H460" s="392"/>
      <c r="I460" s="392"/>
      <c r="J460" s="392"/>
      <c r="K460" s="79"/>
    </row>
    <row r="461" spans="1:11">
      <c r="A461" s="392"/>
      <c r="B461" s="392"/>
      <c r="C461" s="392"/>
      <c r="D461" s="392"/>
      <c r="E461" s="392"/>
      <c r="F461" s="392"/>
      <c r="G461" s="392"/>
      <c r="H461" s="392"/>
      <c r="I461" s="392"/>
      <c r="J461" s="392"/>
      <c r="K461" s="79"/>
    </row>
    <row r="462" spans="1:11">
      <c r="A462" s="392"/>
      <c r="B462" s="392"/>
      <c r="C462" s="392"/>
      <c r="D462" s="392"/>
      <c r="E462" s="392"/>
      <c r="F462" s="392"/>
      <c r="G462" s="392"/>
      <c r="H462" s="392"/>
      <c r="I462" s="392"/>
      <c r="J462" s="392"/>
      <c r="K462" s="79"/>
    </row>
    <row r="463" spans="1:11">
      <c r="A463" s="392"/>
      <c r="B463" s="392"/>
      <c r="C463" s="392"/>
      <c r="D463" s="392"/>
      <c r="E463" s="392"/>
      <c r="F463" s="392"/>
      <c r="G463" s="392"/>
      <c r="H463" s="392"/>
      <c r="I463" s="392"/>
      <c r="J463" s="392"/>
      <c r="K463" s="79"/>
    </row>
    <row r="464" spans="1:11">
      <c r="A464" s="392"/>
      <c r="B464" s="392"/>
      <c r="C464" s="392"/>
      <c r="D464" s="392"/>
      <c r="E464" s="392"/>
      <c r="F464" s="392"/>
      <c r="G464" s="392"/>
      <c r="H464" s="392"/>
      <c r="I464" s="392"/>
      <c r="J464" s="392"/>
      <c r="K464" s="79"/>
    </row>
    <row r="465" spans="1:11">
      <c r="A465" s="392"/>
      <c r="B465" s="392"/>
      <c r="C465" s="392"/>
      <c r="D465" s="392"/>
      <c r="E465" s="392"/>
      <c r="F465" s="392"/>
      <c r="G465" s="392"/>
      <c r="H465" s="392"/>
      <c r="I465" s="392"/>
      <c r="J465" s="392"/>
      <c r="K465" s="79"/>
    </row>
    <row r="466" spans="1:11">
      <c r="A466" s="392"/>
      <c r="B466" s="392"/>
      <c r="C466" s="392"/>
      <c r="D466" s="392"/>
      <c r="E466" s="392"/>
      <c r="F466" s="392"/>
      <c r="G466" s="392"/>
      <c r="H466" s="392"/>
      <c r="I466" s="392"/>
      <c r="J466" s="392"/>
      <c r="K466" s="79"/>
    </row>
    <row r="467" spans="1:11">
      <c r="A467" s="392"/>
      <c r="B467" s="392"/>
      <c r="C467" s="392"/>
      <c r="D467" s="392"/>
      <c r="E467" s="392"/>
      <c r="F467" s="392"/>
      <c r="G467" s="392"/>
      <c r="H467" s="392"/>
      <c r="I467" s="392"/>
      <c r="J467" s="392"/>
      <c r="K467" s="79"/>
    </row>
    <row r="468" spans="1:11">
      <c r="A468" s="392"/>
      <c r="B468" s="392"/>
      <c r="C468" s="392"/>
      <c r="D468" s="392"/>
      <c r="E468" s="392"/>
      <c r="F468" s="392"/>
      <c r="G468" s="392"/>
      <c r="H468" s="392"/>
      <c r="I468" s="392"/>
      <c r="J468" s="392"/>
      <c r="K468" s="79"/>
    </row>
    <row r="469" spans="1:11">
      <c r="A469" s="392"/>
      <c r="B469" s="392"/>
      <c r="C469" s="392"/>
      <c r="D469" s="392"/>
      <c r="E469" s="392"/>
      <c r="F469" s="392"/>
      <c r="G469" s="392"/>
      <c r="H469" s="392"/>
      <c r="I469" s="392"/>
      <c r="J469" s="392"/>
      <c r="K469" s="79"/>
    </row>
    <row r="470" spans="1:11">
      <c r="A470" s="392"/>
      <c r="B470" s="392"/>
      <c r="C470" s="392"/>
      <c r="D470" s="392"/>
      <c r="E470" s="392"/>
      <c r="F470" s="392"/>
      <c r="G470" s="392"/>
      <c r="H470" s="392"/>
      <c r="I470" s="392"/>
      <c r="J470" s="392"/>
      <c r="K470" s="79"/>
    </row>
    <row r="471" spans="1:11">
      <c r="A471" s="392"/>
      <c r="B471" s="392"/>
      <c r="C471" s="392"/>
      <c r="D471" s="392"/>
      <c r="E471" s="392"/>
      <c r="F471" s="392"/>
      <c r="G471" s="392"/>
      <c r="H471" s="392"/>
      <c r="I471" s="392"/>
      <c r="J471" s="392"/>
      <c r="K471" s="79"/>
    </row>
    <row r="472" spans="1:11">
      <c r="A472" s="392"/>
      <c r="B472" s="392"/>
      <c r="C472" s="392"/>
      <c r="D472" s="392"/>
      <c r="E472" s="392"/>
      <c r="F472" s="392"/>
      <c r="G472" s="392"/>
      <c r="H472" s="392"/>
      <c r="I472" s="392"/>
      <c r="J472" s="392"/>
      <c r="K472" s="79"/>
    </row>
    <row r="473" spans="1:11">
      <c r="A473" s="392"/>
      <c r="B473" s="392"/>
      <c r="C473" s="392"/>
      <c r="D473" s="392"/>
      <c r="E473" s="392"/>
      <c r="F473" s="392"/>
      <c r="G473" s="392"/>
      <c r="H473" s="392"/>
      <c r="I473" s="392"/>
      <c r="J473" s="392"/>
      <c r="K473" s="79"/>
    </row>
    <row r="474" spans="1:11">
      <c r="A474" s="392"/>
      <c r="B474" s="392"/>
      <c r="C474" s="392"/>
      <c r="D474" s="392"/>
      <c r="E474" s="392"/>
      <c r="F474" s="392"/>
      <c r="G474" s="392"/>
      <c r="H474" s="392"/>
      <c r="I474" s="392"/>
      <c r="J474" s="392"/>
      <c r="K474" s="79"/>
    </row>
    <row r="475" spans="1:11">
      <c r="A475" s="392"/>
      <c r="B475" s="392"/>
      <c r="C475" s="392"/>
      <c r="D475" s="392"/>
      <c r="E475" s="392"/>
      <c r="F475" s="392"/>
      <c r="G475" s="392"/>
      <c r="H475" s="392"/>
      <c r="I475" s="392"/>
      <c r="J475" s="392"/>
      <c r="K475" s="79"/>
    </row>
    <row r="476" spans="1:11">
      <c r="A476" s="392"/>
      <c r="B476" s="392"/>
      <c r="C476" s="392"/>
      <c r="D476" s="392"/>
      <c r="E476" s="392"/>
      <c r="F476" s="392"/>
      <c r="G476" s="392"/>
      <c r="H476" s="392"/>
      <c r="I476" s="392"/>
      <c r="J476" s="392"/>
      <c r="K476" s="79"/>
    </row>
    <row r="477" spans="1:11">
      <c r="A477" s="392"/>
      <c r="B477" s="392"/>
      <c r="C477" s="392"/>
      <c r="D477" s="392"/>
      <c r="E477" s="392"/>
      <c r="F477" s="392"/>
      <c r="G477" s="392"/>
      <c r="H477" s="392"/>
      <c r="I477" s="392"/>
      <c r="J477" s="392"/>
      <c r="K477" s="79"/>
    </row>
    <row r="478" spans="1:11">
      <c r="A478" s="392"/>
      <c r="B478" s="392"/>
      <c r="C478" s="392"/>
      <c r="D478" s="392"/>
      <c r="E478" s="392"/>
      <c r="F478" s="392"/>
      <c r="G478" s="392"/>
      <c r="H478" s="392"/>
      <c r="I478" s="392"/>
      <c r="J478" s="392"/>
      <c r="K478" s="79"/>
    </row>
    <row r="479" spans="1:11">
      <c r="A479" s="392"/>
      <c r="B479" s="392"/>
      <c r="C479" s="392"/>
      <c r="D479" s="392"/>
      <c r="E479" s="392"/>
      <c r="F479" s="392"/>
      <c r="G479" s="392"/>
      <c r="H479" s="392"/>
      <c r="I479" s="392"/>
      <c r="J479" s="392"/>
      <c r="K479" s="79"/>
    </row>
    <row r="480" spans="1:11">
      <c r="A480" s="392"/>
      <c r="B480" s="392"/>
      <c r="C480" s="392"/>
      <c r="D480" s="392"/>
      <c r="E480" s="392"/>
      <c r="F480" s="392"/>
      <c r="G480" s="392"/>
      <c r="H480" s="392"/>
      <c r="I480" s="392"/>
      <c r="J480" s="392"/>
      <c r="K480" s="79"/>
    </row>
    <row r="481" spans="1:11">
      <c r="A481" s="392"/>
      <c r="B481" s="392"/>
      <c r="C481" s="392"/>
      <c r="D481" s="392"/>
      <c r="E481" s="392"/>
      <c r="F481" s="392"/>
      <c r="G481" s="392"/>
      <c r="H481" s="392"/>
      <c r="I481" s="392"/>
      <c r="J481" s="392"/>
      <c r="K481" s="79"/>
    </row>
    <row r="482" spans="1:11">
      <c r="A482" s="392"/>
      <c r="B482" s="392"/>
      <c r="C482" s="392"/>
      <c r="D482" s="392"/>
      <c r="E482" s="392"/>
      <c r="F482" s="392"/>
      <c r="G482" s="392"/>
      <c r="H482" s="392"/>
      <c r="I482" s="392"/>
      <c r="J482" s="392"/>
      <c r="K482" s="79"/>
    </row>
    <row r="483" spans="1:11">
      <c r="A483" s="392"/>
      <c r="B483" s="392"/>
      <c r="C483" s="392"/>
      <c r="D483" s="392"/>
      <c r="E483" s="392"/>
      <c r="F483" s="392"/>
      <c r="G483" s="392"/>
      <c r="H483" s="392"/>
      <c r="I483" s="392"/>
      <c r="J483" s="392"/>
      <c r="K483" s="79"/>
    </row>
    <row r="484" spans="1:11">
      <c r="A484" s="392"/>
      <c r="B484" s="392"/>
      <c r="C484" s="392"/>
      <c r="D484" s="392"/>
      <c r="E484" s="392"/>
      <c r="F484" s="392"/>
      <c r="G484" s="392"/>
      <c r="H484" s="392"/>
      <c r="I484" s="392"/>
      <c r="J484" s="392"/>
      <c r="K484" s="79"/>
    </row>
    <row r="485" spans="1:11">
      <c r="A485" s="392"/>
      <c r="B485" s="392"/>
      <c r="C485" s="392"/>
      <c r="D485" s="392"/>
      <c r="E485" s="392"/>
      <c r="F485" s="392"/>
      <c r="G485" s="392"/>
      <c r="H485" s="392"/>
      <c r="I485" s="392"/>
      <c r="J485" s="392"/>
      <c r="K485" s="79"/>
    </row>
    <row r="486" spans="1:11">
      <c r="A486" s="392"/>
      <c r="B486" s="392"/>
      <c r="C486" s="392"/>
      <c r="D486" s="392"/>
      <c r="E486" s="392"/>
      <c r="F486" s="392"/>
      <c r="G486" s="392"/>
      <c r="H486" s="392"/>
      <c r="I486" s="392"/>
      <c r="J486" s="392"/>
      <c r="K486" s="79"/>
    </row>
    <row r="487" spans="1:11">
      <c r="A487" s="392"/>
      <c r="B487" s="392"/>
      <c r="C487" s="392"/>
      <c r="D487" s="392"/>
      <c r="E487" s="392"/>
      <c r="F487" s="392"/>
      <c r="G487" s="392"/>
      <c r="H487" s="392"/>
      <c r="I487" s="392"/>
      <c r="J487" s="392"/>
      <c r="K487" s="79"/>
    </row>
    <row r="488" spans="1:11">
      <c r="A488" s="392"/>
      <c r="B488" s="392"/>
      <c r="C488" s="392"/>
      <c r="D488" s="392"/>
      <c r="E488" s="392"/>
      <c r="F488" s="392"/>
      <c r="G488" s="392"/>
      <c r="H488" s="392"/>
      <c r="I488" s="392"/>
      <c r="J488" s="392"/>
      <c r="K488" s="79"/>
    </row>
    <row r="489" spans="1:11">
      <c r="A489" s="392"/>
      <c r="B489" s="392"/>
      <c r="C489" s="392"/>
      <c r="D489" s="392"/>
      <c r="E489" s="392"/>
      <c r="F489" s="392"/>
      <c r="G489" s="392"/>
      <c r="H489" s="392"/>
      <c r="I489" s="392"/>
      <c r="J489" s="392"/>
      <c r="K489" s="79"/>
    </row>
    <row r="490" spans="1:11">
      <c r="A490" s="392"/>
      <c r="B490" s="392"/>
      <c r="C490" s="392"/>
      <c r="D490" s="392"/>
      <c r="E490" s="392"/>
      <c r="F490" s="392"/>
      <c r="G490" s="392"/>
      <c r="H490" s="392"/>
      <c r="I490" s="392"/>
      <c r="J490" s="392"/>
      <c r="K490" s="79"/>
    </row>
    <row r="491" spans="1:11">
      <c r="A491" s="392"/>
      <c r="B491" s="392"/>
      <c r="C491" s="392"/>
      <c r="D491" s="392"/>
      <c r="E491" s="392"/>
      <c r="F491" s="392"/>
      <c r="G491" s="392"/>
      <c r="H491" s="392"/>
      <c r="I491" s="392"/>
      <c r="J491" s="392"/>
      <c r="K491" s="79"/>
    </row>
    <row r="492" spans="1:11">
      <c r="A492" s="392"/>
      <c r="B492" s="392"/>
      <c r="C492" s="392"/>
      <c r="D492" s="392"/>
      <c r="E492" s="392"/>
      <c r="F492" s="392"/>
      <c r="G492" s="392"/>
      <c r="H492" s="392"/>
      <c r="I492" s="392"/>
      <c r="J492" s="392"/>
      <c r="K492" s="79"/>
    </row>
    <row r="493" spans="1:11">
      <c r="A493" s="392"/>
      <c r="B493" s="392"/>
      <c r="C493" s="392"/>
      <c r="D493" s="392"/>
      <c r="E493" s="392"/>
      <c r="F493" s="392"/>
      <c r="G493" s="392"/>
      <c r="H493" s="392"/>
      <c r="I493" s="392"/>
      <c r="J493" s="392"/>
      <c r="K493" s="79"/>
    </row>
    <row r="494" spans="1:11">
      <c r="A494" s="392"/>
      <c r="B494" s="392"/>
      <c r="C494" s="392"/>
      <c r="D494" s="392"/>
      <c r="E494" s="392"/>
      <c r="F494" s="392"/>
      <c r="G494" s="392"/>
      <c r="H494" s="392"/>
      <c r="I494" s="392"/>
      <c r="J494" s="392"/>
      <c r="K494" s="79"/>
    </row>
    <row r="495" spans="1:11">
      <c r="A495" s="392"/>
      <c r="B495" s="392"/>
      <c r="C495" s="392"/>
      <c r="D495" s="392"/>
      <c r="E495" s="392"/>
      <c r="F495" s="392"/>
      <c r="G495" s="392"/>
      <c r="H495" s="392"/>
      <c r="I495" s="392"/>
      <c r="J495" s="392"/>
      <c r="K495" s="79"/>
    </row>
    <row r="496" spans="1:11">
      <c r="A496" s="392"/>
      <c r="B496" s="392"/>
      <c r="C496" s="392"/>
      <c r="D496" s="392"/>
      <c r="E496" s="392"/>
      <c r="F496" s="392"/>
      <c r="G496" s="392"/>
      <c r="H496" s="392"/>
      <c r="I496" s="392"/>
      <c r="J496" s="392"/>
      <c r="K496" s="79"/>
    </row>
    <row r="497" spans="1:11">
      <c r="A497" s="392"/>
      <c r="B497" s="392"/>
      <c r="C497" s="392"/>
      <c r="D497" s="392"/>
      <c r="E497" s="392"/>
      <c r="F497" s="392"/>
      <c r="G497" s="392"/>
      <c r="H497" s="392"/>
      <c r="I497" s="392"/>
      <c r="J497" s="392"/>
      <c r="K497" s="79"/>
    </row>
    <row r="498" spans="1:11">
      <c r="A498" s="392"/>
      <c r="B498" s="392"/>
      <c r="C498" s="392"/>
      <c r="D498" s="392"/>
      <c r="E498" s="392"/>
      <c r="F498" s="392"/>
      <c r="G498" s="392"/>
      <c r="H498" s="392"/>
      <c r="I498" s="392"/>
      <c r="J498" s="392"/>
      <c r="K498" s="79"/>
    </row>
    <row r="499" spans="1:11">
      <c r="A499" s="392"/>
      <c r="B499" s="392"/>
      <c r="C499" s="392"/>
      <c r="D499" s="392"/>
      <c r="E499" s="392"/>
      <c r="F499" s="392"/>
      <c r="G499" s="392"/>
      <c r="H499" s="392"/>
      <c r="I499" s="392"/>
      <c r="J499" s="392"/>
      <c r="K499" s="79"/>
    </row>
    <row r="500" spans="1:11">
      <c r="A500" s="392"/>
      <c r="B500" s="392"/>
      <c r="C500" s="392"/>
      <c r="D500" s="392"/>
      <c r="E500" s="392"/>
      <c r="F500" s="392"/>
      <c r="G500" s="392"/>
      <c r="H500" s="392"/>
      <c r="I500" s="392"/>
      <c r="J500" s="392"/>
      <c r="K500" s="79"/>
    </row>
    <row r="501" spans="1:11">
      <c r="A501" s="392"/>
      <c r="B501" s="392"/>
      <c r="C501" s="392"/>
      <c r="D501" s="392"/>
      <c r="E501" s="392"/>
      <c r="F501" s="392"/>
      <c r="G501" s="392"/>
      <c r="H501" s="392"/>
      <c r="I501" s="392"/>
      <c r="J501" s="392"/>
      <c r="K501" s="79"/>
    </row>
    <row r="502" spans="1:11">
      <c r="A502" s="392"/>
      <c r="B502" s="392"/>
      <c r="C502" s="392"/>
      <c r="D502" s="392"/>
      <c r="E502" s="392"/>
      <c r="F502" s="392"/>
      <c r="G502" s="392"/>
      <c r="H502" s="392"/>
      <c r="I502" s="392"/>
      <c r="J502" s="392"/>
      <c r="K502" s="79"/>
    </row>
    <row r="503" spans="1:11">
      <c r="A503" s="392"/>
      <c r="B503" s="392"/>
      <c r="C503" s="392"/>
      <c r="D503" s="392"/>
      <c r="E503" s="392"/>
      <c r="F503" s="392"/>
      <c r="G503" s="392"/>
      <c r="H503" s="392"/>
      <c r="I503" s="392"/>
      <c r="J503" s="392"/>
      <c r="K503" s="79"/>
    </row>
    <row r="504" spans="1:11">
      <c r="A504" s="392"/>
      <c r="B504" s="392"/>
      <c r="C504" s="392"/>
      <c r="D504" s="392"/>
      <c r="E504" s="392"/>
      <c r="F504" s="392"/>
      <c r="G504" s="392"/>
      <c r="H504" s="392"/>
      <c r="I504" s="392"/>
      <c r="J504" s="392"/>
      <c r="K504" s="79"/>
    </row>
    <row r="505" spans="1:11">
      <c r="A505" s="392"/>
      <c r="B505" s="392"/>
      <c r="C505" s="392"/>
      <c r="D505" s="392"/>
      <c r="E505" s="392"/>
      <c r="F505" s="392"/>
      <c r="G505" s="392"/>
      <c r="H505" s="392"/>
      <c r="I505" s="392"/>
      <c r="J505" s="392"/>
      <c r="K505" s="79"/>
    </row>
    <row r="506" spans="1:11">
      <c r="A506" s="392"/>
      <c r="B506" s="392"/>
      <c r="C506" s="392"/>
      <c r="D506" s="392"/>
      <c r="E506" s="392"/>
      <c r="F506" s="392"/>
      <c r="G506" s="392"/>
      <c r="H506" s="392"/>
      <c r="I506" s="392"/>
      <c r="J506" s="392"/>
      <c r="K506" s="79"/>
    </row>
    <row r="507" spans="1:11">
      <c r="A507" s="392"/>
      <c r="B507" s="392"/>
      <c r="C507" s="392"/>
      <c r="D507" s="392"/>
      <c r="E507" s="392"/>
      <c r="F507" s="392"/>
      <c r="G507" s="392"/>
      <c r="H507" s="392"/>
      <c r="I507" s="392"/>
      <c r="J507" s="392"/>
      <c r="K507" s="79"/>
    </row>
    <row r="508" spans="1:11">
      <c r="A508" s="392"/>
      <c r="B508" s="392"/>
      <c r="C508" s="392"/>
      <c r="D508" s="392"/>
      <c r="E508" s="392"/>
      <c r="F508" s="392"/>
      <c r="G508" s="392"/>
      <c r="H508" s="392"/>
      <c r="I508" s="392"/>
      <c r="J508" s="392"/>
      <c r="K508" s="79"/>
    </row>
    <row r="509" spans="1:11">
      <c r="A509" s="392"/>
      <c r="B509" s="392"/>
      <c r="C509" s="392"/>
      <c r="D509" s="392"/>
      <c r="E509" s="392"/>
      <c r="F509" s="392"/>
      <c r="G509" s="392"/>
      <c r="H509" s="392"/>
      <c r="I509" s="392"/>
      <c r="J509" s="392"/>
      <c r="K509" s="79"/>
    </row>
    <row r="510" spans="1:11">
      <c r="A510" s="392"/>
      <c r="B510" s="392"/>
      <c r="C510" s="392"/>
      <c r="D510" s="392"/>
      <c r="E510" s="392"/>
      <c r="F510" s="392"/>
      <c r="G510" s="392"/>
      <c r="H510" s="392"/>
      <c r="I510" s="392"/>
      <c r="J510" s="392"/>
      <c r="K510" s="79"/>
    </row>
    <row r="511" spans="1:11">
      <c r="A511" s="392"/>
      <c r="B511" s="392"/>
      <c r="C511" s="392"/>
      <c r="D511" s="392"/>
      <c r="E511" s="392"/>
      <c r="F511" s="392"/>
      <c r="G511" s="392"/>
      <c r="H511" s="392"/>
      <c r="I511" s="392"/>
      <c r="J511" s="392"/>
      <c r="K511" s="79"/>
    </row>
    <row r="512" spans="1:11">
      <c r="A512" s="392"/>
      <c r="B512" s="392"/>
      <c r="C512" s="392"/>
      <c r="D512" s="392"/>
      <c r="E512" s="392"/>
      <c r="F512" s="392"/>
      <c r="G512" s="392"/>
      <c r="H512" s="392"/>
      <c r="I512" s="392"/>
      <c r="J512" s="392"/>
      <c r="K512" s="79"/>
    </row>
    <row r="513" spans="1:11">
      <c r="A513" s="392"/>
      <c r="B513" s="392"/>
      <c r="C513" s="392"/>
      <c r="D513" s="392"/>
      <c r="E513" s="392"/>
      <c r="F513" s="392"/>
      <c r="G513" s="392"/>
      <c r="H513" s="392"/>
      <c r="I513" s="392"/>
      <c r="J513" s="392"/>
      <c r="K513" s="79"/>
    </row>
    <row r="514" spans="1:11">
      <c r="A514" s="392"/>
      <c r="B514" s="392"/>
      <c r="C514" s="392"/>
      <c r="D514" s="392"/>
      <c r="E514" s="392"/>
      <c r="F514" s="392"/>
      <c r="G514" s="392"/>
      <c r="H514" s="392"/>
      <c r="I514" s="392"/>
      <c r="J514" s="392"/>
      <c r="K514" s="79"/>
    </row>
    <row r="515" spans="1:11">
      <c r="A515" s="392"/>
      <c r="B515" s="392"/>
      <c r="C515" s="392"/>
      <c r="D515" s="392"/>
      <c r="E515" s="392"/>
      <c r="F515" s="392"/>
      <c r="G515" s="392"/>
      <c r="H515" s="392"/>
      <c r="I515" s="392"/>
      <c r="J515" s="392"/>
      <c r="K515" s="79"/>
    </row>
    <row r="516" spans="1:11">
      <c r="A516" s="392"/>
      <c r="B516" s="392"/>
      <c r="C516" s="392"/>
      <c r="D516" s="392"/>
      <c r="E516" s="392"/>
      <c r="F516" s="392"/>
      <c r="G516" s="392"/>
      <c r="H516" s="392"/>
      <c r="I516" s="392"/>
      <c r="J516" s="392"/>
      <c r="K516" s="79"/>
    </row>
    <row r="517" spans="1:11">
      <c r="A517" s="392"/>
      <c r="B517" s="392"/>
      <c r="C517" s="392"/>
      <c r="D517" s="392"/>
      <c r="E517" s="392"/>
      <c r="F517" s="392"/>
      <c r="G517" s="392"/>
      <c r="H517" s="392"/>
      <c r="I517" s="392"/>
      <c r="J517" s="392"/>
      <c r="K517" s="79"/>
    </row>
    <row r="518" spans="1:11">
      <c r="A518" s="392"/>
      <c r="B518" s="392"/>
      <c r="C518" s="392"/>
      <c r="D518" s="392"/>
      <c r="E518" s="392"/>
      <c r="F518" s="392"/>
      <c r="G518" s="392"/>
      <c r="H518" s="392"/>
      <c r="I518" s="392"/>
      <c r="J518" s="392"/>
      <c r="K518" s="79"/>
    </row>
    <row r="519" spans="1:11">
      <c r="A519" s="392"/>
      <c r="B519" s="392"/>
      <c r="C519" s="392"/>
      <c r="D519" s="392"/>
      <c r="E519" s="392"/>
      <c r="F519" s="392"/>
      <c r="G519" s="392"/>
      <c r="H519" s="392"/>
      <c r="I519" s="392"/>
      <c r="J519" s="392"/>
      <c r="K519" s="79"/>
    </row>
    <row r="520" spans="1:11">
      <c r="A520" s="392"/>
      <c r="B520" s="392"/>
      <c r="C520" s="392"/>
      <c r="D520" s="392"/>
      <c r="E520" s="392"/>
      <c r="F520" s="392"/>
      <c r="G520" s="392"/>
      <c r="H520" s="392"/>
      <c r="I520" s="392"/>
      <c r="J520" s="392"/>
      <c r="K520" s="79"/>
    </row>
    <row r="521" spans="1:11">
      <c r="A521" s="392"/>
      <c r="B521" s="392"/>
      <c r="C521" s="392"/>
      <c r="D521" s="392"/>
      <c r="E521" s="392"/>
      <c r="F521" s="392"/>
      <c r="G521" s="392"/>
      <c r="H521" s="392"/>
      <c r="I521" s="392"/>
      <c r="J521" s="392"/>
      <c r="K521" s="79"/>
    </row>
    <row r="522" spans="1:11">
      <c r="A522" s="392"/>
      <c r="B522" s="392"/>
      <c r="C522" s="392"/>
      <c r="D522" s="392"/>
      <c r="E522" s="392"/>
      <c r="F522" s="392"/>
      <c r="G522" s="392"/>
      <c r="H522" s="392"/>
      <c r="I522" s="392"/>
      <c r="J522" s="392"/>
      <c r="K522" s="79"/>
    </row>
    <row r="523" spans="1:11">
      <c r="A523" s="392"/>
      <c r="B523" s="392"/>
      <c r="C523" s="392"/>
      <c r="D523" s="392"/>
      <c r="E523" s="392"/>
      <c r="F523" s="392"/>
      <c r="G523" s="392"/>
      <c r="H523" s="392"/>
      <c r="I523" s="392"/>
      <c r="J523" s="392"/>
      <c r="K523" s="79"/>
    </row>
    <row r="524" spans="1:11">
      <c r="A524" s="392"/>
      <c r="B524" s="392"/>
      <c r="C524" s="392"/>
      <c r="D524" s="392"/>
      <c r="E524" s="392"/>
      <c r="F524" s="392"/>
      <c r="G524" s="392"/>
      <c r="H524" s="392"/>
      <c r="I524" s="392"/>
      <c r="J524" s="392"/>
      <c r="K524" s="79"/>
    </row>
    <row r="525" spans="1:11">
      <c r="A525" s="392"/>
      <c r="B525" s="392"/>
      <c r="C525" s="392"/>
      <c r="D525" s="392"/>
      <c r="E525" s="392"/>
      <c r="F525" s="392"/>
      <c r="G525" s="392"/>
      <c r="H525" s="392"/>
      <c r="I525" s="392"/>
      <c r="J525" s="392"/>
      <c r="K525" s="79"/>
    </row>
    <row r="526" spans="1:11">
      <c r="A526" s="392"/>
      <c r="B526" s="392"/>
      <c r="C526" s="392"/>
      <c r="D526" s="392"/>
      <c r="E526" s="392"/>
      <c r="F526" s="392"/>
      <c r="G526" s="392"/>
      <c r="H526" s="392"/>
      <c r="I526" s="392"/>
      <c r="J526" s="392"/>
      <c r="K526" s="79"/>
    </row>
    <row r="527" spans="1:11">
      <c r="A527" s="392"/>
      <c r="B527" s="392"/>
      <c r="C527" s="392"/>
      <c r="D527" s="392"/>
      <c r="E527" s="392"/>
      <c r="F527" s="392"/>
      <c r="G527" s="392"/>
      <c r="H527" s="392"/>
      <c r="I527" s="392"/>
      <c r="J527" s="392"/>
      <c r="K527" s="79"/>
    </row>
    <row r="528" spans="1:11">
      <c r="A528" s="392"/>
      <c r="B528" s="392"/>
      <c r="C528" s="392"/>
      <c r="D528" s="392"/>
      <c r="E528" s="392"/>
      <c r="F528" s="392"/>
      <c r="G528" s="392"/>
      <c r="H528" s="392"/>
      <c r="I528" s="392"/>
      <c r="J528" s="392"/>
      <c r="K528" s="79"/>
    </row>
    <row r="529" spans="1:11">
      <c r="A529" s="392"/>
      <c r="B529" s="392"/>
      <c r="C529" s="392"/>
      <c r="D529" s="392"/>
      <c r="E529" s="392"/>
      <c r="F529" s="392"/>
      <c r="G529" s="392"/>
      <c r="H529" s="392"/>
      <c r="I529" s="392"/>
      <c r="J529" s="392"/>
      <c r="K529" s="79"/>
    </row>
    <row r="530" spans="1:11">
      <c r="A530" s="392"/>
      <c r="B530" s="392"/>
      <c r="C530" s="392"/>
      <c r="D530" s="392"/>
      <c r="E530" s="392"/>
      <c r="F530" s="392"/>
      <c r="G530" s="392"/>
      <c r="H530" s="392"/>
      <c r="I530" s="392"/>
      <c r="J530" s="392"/>
      <c r="K530" s="79"/>
    </row>
    <row r="531" spans="1:11">
      <c r="A531" s="392"/>
      <c r="B531" s="392"/>
      <c r="C531" s="392"/>
      <c r="D531" s="392"/>
      <c r="E531" s="392"/>
      <c r="F531" s="392"/>
      <c r="G531" s="392"/>
      <c r="H531" s="392"/>
      <c r="I531" s="392"/>
      <c r="J531" s="392"/>
      <c r="K531" s="79"/>
    </row>
    <row r="532" spans="1:11">
      <c r="A532" s="392"/>
      <c r="B532" s="392"/>
      <c r="C532" s="392"/>
      <c r="D532" s="392"/>
      <c r="E532" s="392"/>
      <c r="F532" s="392"/>
      <c r="G532" s="392"/>
      <c r="H532" s="392"/>
      <c r="I532" s="392"/>
      <c r="J532" s="392"/>
      <c r="K532" s="79"/>
    </row>
    <row r="533" spans="1:11">
      <c r="A533" s="392"/>
      <c r="B533" s="392"/>
      <c r="C533" s="392"/>
      <c r="D533" s="392"/>
      <c r="E533" s="392"/>
      <c r="F533" s="392"/>
      <c r="G533" s="392"/>
      <c r="H533" s="392"/>
      <c r="I533" s="392"/>
      <c r="J533" s="392"/>
      <c r="K533" s="79"/>
    </row>
    <row r="534" spans="1:11">
      <c r="A534" s="392"/>
      <c r="B534" s="392"/>
      <c r="C534" s="392"/>
      <c r="D534" s="392"/>
      <c r="E534" s="392"/>
      <c r="F534" s="392"/>
      <c r="G534" s="392"/>
      <c r="H534" s="392"/>
      <c r="I534" s="392"/>
      <c r="J534" s="392"/>
      <c r="K534" s="79"/>
    </row>
    <row r="535" spans="1:11">
      <c r="A535" s="392"/>
      <c r="B535" s="392"/>
      <c r="C535" s="392"/>
      <c r="D535" s="392"/>
      <c r="E535" s="392"/>
      <c r="F535" s="392"/>
      <c r="G535" s="392"/>
      <c r="H535" s="392"/>
      <c r="I535" s="392"/>
      <c r="J535" s="392"/>
      <c r="K535" s="79"/>
    </row>
    <row r="536" spans="1:11">
      <c r="A536" s="392"/>
      <c r="B536" s="392"/>
      <c r="C536" s="392"/>
      <c r="D536" s="392"/>
      <c r="E536" s="392"/>
      <c r="F536" s="392"/>
      <c r="G536" s="392"/>
      <c r="H536" s="392"/>
      <c r="I536" s="392"/>
      <c r="J536" s="392"/>
      <c r="K536" s="79"/>
    </row>
    <row r="537" spans="1:11">
      <c r="A537" s="392"/>
      <c r="B537" s="392"/>
      <c r="C537" s="392"/>
      <c r="D537" s="392"/>
      <c r="E537" s="392"/>
      <c r="F537" s="392"/>
      <c r="G537" s="392"/>
      <c r="H537" s="392"/>
      <c r="I537" s="392"/>
      <c r="J537" s="392"/>
      <c r="K537" s="79"/>
    </row>
    <row r="538" spans="1:11">
      <c r="A538" s="392"/>
      <c r="B538" s="392"/>
      <c r="C538" s="392"/>
      <c r="D538" s="392"/>
      <c r="E538" s="392"/>
      <c r="F538" s="392"/>
      <c r="G538" s="392"/>
      <c r="H538" s="392"/>
      <c r="I538" s="392"/>
      <c r="J538" s="392"/>
      <c r="K538" s="79"/>
    </row>
    <row r="539" spans="1:11">
      <c r="A539" s="392"/>
      <c r="B539" s="392"/>
      <c r="C539" s="392"/>
      <c r="D539" s="392"/>
      <c r="E539" s="392"/>
      <c r="F539" s="392"/>
      <c r="G539" s="392"/>
      <c r="H539" s="392"/>
      <c r="I539" s="392"/>
      <c r="J539" s="392"/>
      <c r="K539" s="79"/>
    </row>
    <row r="540" spans="1:11">
      <c r="A540" s="392"/>
      <c r="B540" s="392"/>
      <c r="C540" s="392"/>
      <c r="D540" s="392"/>
      <c r="E540" s="392"/>
      <c r="F540" s="392"/>
      <c r="G540" s="392"/>
      <c r="H540" s="392"/>
      <c r="I540" s="392"/>
      <c r="J540" s="392"/>
      <c r="K540" s="79"/>
    </row>
    <row r="541" spans="1:11">
      <c r="A541" s="392"/>
      <c r="B541" s="392"/>
      <c r="C541" s="392"/>
      <c r="D541" s="392"/>
      <c r="E541" s="392"/>
      <c r="F541" s="392"/>
      <c r="G541" s="392"/>
      <c r="H541" s="392"/>
      <c r="I541" s="392"/>
      <c r="J541" s="392"/>
      <c r="K541" s="79"/>
    </row>
    <row r="542" spans="1:11">
      <c r="A542" s="392"/>
      <c r="B542" s="392"/>
      <c r="C542" s="392"/>
      <c r="D542" s="392"/>
      <c r="E542" s="392"/>
      <c r="F542" s="392"/>
      <c r="G542" s="392"/>
      <c r="H542" s="392"/>
      <c r="I542" s="392"/>
      <c r="J542" s="392"/>
      <c r="K542" s="79"/>
    </row>
    <row r="543" spans="1:11">
      <c r="A543" s="392"/>
      <c r="B543" s="392"/>
      <c r="C543" s="392"/>
      <c r="D543" s="392"/>
      <c r="E543" s="392"/>
      <c r="F543" s="392"/>
      <c r="G543" s="392"/>
      <c r="H543" s="392"/>
      <c r="I543" s="392"/>
      <c r="J543" s="392"/>
      <c r="K543" s="79"/>
    </row>
    <row r="544" spans="1:11">
      <c r="A544" s="392"/>
      <c r="B544" s="392"/>
      <c r="C544" s="392"/>
      <c r="D544" s="392"/>
      <c r="E544" s="392"/>
      <c r="F544" s="392"/>
      <c r="G544" s="392"/>
      <c r="H544" s="392"/>
      <c r="I544" s="392"/>
      <c r="J544" s="392"/>
      <c r="K544" s="79"/>
    </row>
    <row r="545" spans="1:11">
      <c r="A545" s="392"/>
      <c r="B545" s="392"/>
      <c r="C545" s="392"/>
      <c r="D545" s="392"/>
      <c r="E545" s="392"/>
      <c r="F545" s="392"/>
      <c r="G545" s="392"/>
      <c r="H545" s="392"/>
      <c r="I545" s="392"/>
      <c r="J545" s="392"/>
      <c r="K545" s="79"/>
    </row>
    <row r="546" spans="1:11">
      <c r="A546" s="392"/>
      <c r="B546" s="392"/>
      <c r="C546" s="392"/>
      <c r="D546" s="392"/>
      <c r="E546" s="392"/>
      <c r="F546" s="392"/>
      <c r="G546" s="392"/>
      <c r="H546" s="392"/>
      <c r="I546" s="392"/>
      <c r="J546" s="392"/>
      <c r="K546" s="79"/>
    </row>
    <row r="547" spans="1:11">
      <c r="A547" s="392"/>
      <c r="B547" s="392"/>
      <c r="C547" s="392"/>
      <c r="D547" s="392"/>
      <c r="E547" s="392"/>
      <c r="F547" s="392"/>
      <c r="G547" s="392"/>
      <c r="H547" s="392"/>
      <c r="I547" s="392"/>
      <c r="J547" s="392"/>
      <c r="K547" s="79"/>
    </row>
    <row r="548" spans="1:11">
      <c r="A548" s="392"/>
      <c r="B548" s="392"/>
      <c r="C548" s="392"/>
      <c r="D548" s="392"/>
      <c r="E548" s="392"/>
      <c r="F548" s="392"/>
      <c r="G548" s="392"/>
      <c r="H548" s="392"/>
      <c r="I548" s="392"/>
      <c r="J548" s="392"/>
      <c r="K548" s="79"/>
    </row>
    <row r="549" spans="1:11">
      <c r="A549" s="392"/>
      <c r="B549" s="392"/>
      <c r="C549" s="392"/>
      <c r="D549" s="392"/>
      <c r="E549" s="392"/>
      <c r="F549" s="392"/>
      <c r="G549" s="392"/>
      <c r="H549" s="392"/>
      <c r="I549" s="392"/>
      <c r="J549" s="392"/>
      <c r="K549" s="79"/>
    </row>
    <row r="550" spans="1:11">
      <c r="A550" s="392"/>
      <c r="B550" s="392"/>
      <c r="C550" s="392"/>
      <c r="D550" s="392"/>
      <c r="E550" s="392"/>
      <c r="F550" s="392"/>
      <c r="G550" s="392"/>
      <c r="H550" s="392"/>
      <c r="I550" s="392"/>
      <c r="J550" s="392"/>
      <c r="K550" s="79"/>
    </row>
    <row r="551" spans="1:11">
      <c r="A551" s="392"/>
      <c r="B551" s="392"/>
      <c r="C551" s="392"/>
      <c r="D551" s="392"/>
      <c r="E551" s="392"/>
      <c r="F551" s="392"/>
      <c r="G551" s="392"/>
      <c r="H551" s="392"/>
      <c r="I551" s="392"/>
      <c r="J551" s="392"/>
      <c r="K551" s="79"/>
    </row>
    <row r="552" spans="1:11">
      <c r="A552" s="392"/>
      <c r="B552" s="392"/>
      <c r="C552" s="392"/>
      <c r="D552" s="392"/>
      <c r="E552" s="392"/>
      <c r="F552" s="392"/>
      <c r="G552" s="392"/>
      <c r="H552" s="392"/>
      <c r="I552" s="392"/>
      <c r="J552" s="392"/>
      <c r="K552" s="79"/>
    </row>
    <row r="553" spans="1:11">
      <c r="A553" s="392"/>
      <c r="B553" s="392"/>
      <c r="C553" s="392"/>
      <c r="D553" s="392"/>
      <c r="E553" s="392"/>
      <c r="F553" s="392"/>
      <c r="G553" s="392"/>
      <c r="H553" s="392"/>
      <c r="I553" s="392"/>
      <c r="J553" s="392"/>
      <c r="K553" s="79"/>
    </row>
    <row r="554" spans="1:11">
      <c r="A554" s="392"/>
      <c r="B554" s="392"/>
      <c r="C554" s="392"/>
      <c r="D554" s="392"/>
      <c r="E554" s="392"/>
      <c r="F554" s="392"/>
      <c r="G554" s="392"/>
      <c r="H554" s="392"/>
      <c r="I554" s="392"/>
      <c r="J554" s="392"/>
      <c r="K554" s="79"/>
    </row>
    <row r="555" spans="1:11">
      <c r="A555" s="392"/>
      <c r="B555" s="392"/>
      <c r="C555" s="392"/>
      <c r="D555" s="392"/>
      <c r="E555" s="392"/>
      <c r="F555" s="392"/>
      <c r="G555" s="392"/>
      <c r="H555" s="392"/>
      <c r="I555" s="392"/>
      <c r="J555" s="392"/>
      <c r="K555" s="79"/>
    </row>
    <row r="556" spans="1:11">
      <c r="A556" s="392"/>
      <c r="B556" s="392"/>
      <c r="C556" s="392"/>
      <c r="D556" s="392"/>
      <c r="E556" s="392"/>
      <c r="F556" s="392"/>
      <c r="G556" s="392"/>
      <c r="H556" s="392"/>
      <c r="I556" s="392"/>
      <c r="J556" s="392"/>
      <c r="K556" s="79"/>
    </row>
    <row r="557" spans="1:11">
      <c r="A557" s="392"/>
      <c r="B557" s="392"/>
      <c r="C557" s="392"/>
      <c r="D557" s="392"/>
      <c r="E557" s="392"/>
      <c r="F557" s="392"/>
      <c r="G557" s="392"/>
      <c r="H557" s="392"/>
      <c r="I557" s="392"/>
      <c r="J557" s="392"/>
      <c r="K557" s="79"/>
    </row>
    <row r="558" spans="1:11">
      <c r="A558" s="392"/>
      <c r="B558" s="392"/>
      <c r="C558" s="392"/>
      <c r="D558" s="392"/>
      <c r="E558" s="392"/>
      <c r="F558" s="392"/>
      <c r="G558" s="392"/>
      <c r="H558" s="392"/>
      <c r="I558" s="392"/>
      <c r="J558" s="392"/>
      <c r="K558" s="79"/>
    </row>
    <row r="559" spans="1:11">
      <c r="A559" s="392"/>
      <c r="B559" s="392"/>
      <c r="C559" s="392"/>
      <c r="D559" s="392"/>
      <c r="E559" s="392"/>
      <c r="F559" s="392"/>
      <c r="G559" s="392"/>
      <c r="H559" s="392"/>
      <c r="I559" s="392"/>
      <c r="J559" s="392"/>
      <c r="K559" s="79"/>
    </row>
    <row r="560" spans="1:11">
      <c r="A560" s="392"/>
      <c r="B560" s="392"/>
      <c r="C560" s="392"/>
      <c r="D560" s="392"/>
      <c r="E560" s="392"/>
      <c r="F560" s="392"/>
      <c r="G560" s="392"/>
      <c r="H560" s="392"/>
      <c r="I560" s="392"/>
      <c r="J560" s="392"/>
      <c r="K560" s="79"/>
    </row>
    <row r="561" spans="1:11">
      <c r="A561" s="392"/>
      <c r="B561" s="392"/>
      <c r="C561" s="392"/>
      <c r="D561" s="392"/>
      <c r="E561" s="392"/>
      <c r="F561" s="392"/>
      <c r="G561" s="392"/>
      <c r="H561" s="392"/>
      <c r="I561" s="392"/>
      <c r="J561" s="392"/>
      <c r="K561" s="79"/>
    </row>
    <row r="562" spans="1:11">
      <c r="A562" s="392"/>
      <c r="B562" s="392"/>
      <c r="C562" s="392"/>
      <c r="D562" s="392"/>
      <c r="E562" s="392"/>
      <c r="F562" s="392"/>
      <c r="G562" s="392"/>
      <c r="H562" s="392"/>
      <c r="I562" s="392"/>
      <c r="J562" s="392"/>
      <c r="K562" s="79"/>
    </row>
    <row r="563" spans="1:11">
      <c r="A563" s="392"/>
      <c r="B563" s="392"/>
      <c r="C563" s="392"/>
      <c r="D563" s="392"/>
      <c r="E563" s="392"/>
      <c r="F563" s="392"/>
      <c r="G563" s="392"/>
      <c r="H563" s="392"/>
      <c r="I563" s="392"/>
      <c r="J563" s="392"/>
      <c r="K563" s="79"/>
    </row>
    <row r="564" spans="1:11">
      <c r="A564" s="392"/>
      <c r="B564" s="392"/>
      <c r="C564" s="392"/>
      <c r="D564" s="392"/>
      <c r="E564" s="392"/>
      <c r="F564" s="392"/>
      <c r="G564" s="392"/>
      <c r="H564" s="392"/>
      <c r="I564" s="392"/>
      <c r="J564" s="392"/>
      <c r="K564" s="79"/>
    </row>
    <row r="565" spans="1:11">
      <c r="A565" s="392"/>
      <c r="B565" s="392"/>
      <c r="C565" s="392"/>
      <c r="D565" s="392"/>
      <c r="E565" s="392"/>
      <c r="F565" s="392"/>
      <c r="G565" s="392"/>
      <c r="H565" s="392"/>
      <c r="I565" s="392"/>
      <c r="J565" s="392"/>
      <c r="K565" s="79"/>
    </row>
    <row r="566" spans="1:11">
      <c r="A566" s="392"/>
      <c r="B566" s="392"/>
      <c r="C566" s="392"/>
      <c r="D566" s="392"/>
      <c r="E566" s="392"/>
      <c r="F566" s="392"/>
      <c r="G566" s="392"/>
      <c r="H566" s="392"/>
      <c r="I566" s="392"/>
      <c r="J566" s="392"/>
      <c r="K566" s="79"/>
    </row>
    <row r="567" spans="1:11">
      <c r="A567" s="392"/>
      <c r="B567" s="392"/>
      <c r="C567" s="392"/>
      <c r="D567" s="392"/>
      <c r="E567" s="392"/>
      <c r="F567" s="392"/>
      <c r="G567" s="392"/>
      <c r="H567" s="392"/>
      <c r="I567" s="392"/>
      <c r="J567" s="392"/>
      <c r="K567" s="79"/>
    </row>
    <row r="568" spans="1:11">
      <c r="A568" s="392"/>
      <c r="B568" s="392"/>
      <c r="C568" s="392"/>
      <c r="D568" s="392"/>
      <c r="E568" s="392"/>
      <c r="F568" s="392"/>
      <c r="G568" s="392"/>
      <c r="H568" s="392"/>
      <c r="I568" s="392"/>
      <c r="J568" s="392"/>
      <c r="K568" s="79"/>
    </row>
    <row r="569" spans="1:11">
      <c r="A569" s="392"/>
      <c r="B569" s="392"/>
      <c r="C569" s="392"/>
      <c r="D569" s="392"/>
      <c r="E569" s="392"/>
      <c r="F569" s="392"/>
      <c r="G569" s="392"/>
      <c r="H569" s="392"/>
      <c r="I569" s="392"/>
      <c r="J569" s="392"/>
      <c r="K569" s="79"/>
    </row>
    <row r="570" spans="1:11">
      <c r="A570" s="392"/>
      <c r="B570" s="392"/>
      <c r="C570" s="392"/>
      <c r="D570" s="392"/>
      <c r="E570" s="392"/>
      <c r="F570" s="392"/>
      <c r="G570" s="392"/>
      <c r="H570" s="392"/>
      <c r="I570" s="392"/>
      <c r="J570" s="392"/>
      <c r="K570" s="79"/>
    </row>
    <row r="571" spans="1:11">
      <c r="A571" s="392"/>
      <c r="B571" s="392"/>
      <c r="C571" s="392"/>
      <c r="D571" s="392"/>
      <c r="E571" s="392"/>
      <c r="F571" s="392"/>
      <c r="G571" s="392"/>
      <c r="H571" s="392"/>
      <c r="I571" s="392"/>
      <c r="J571" s="392"/>
      <c r="K571" s="79"/>
    </row>
    <row r="572" spans="1:11">
      <c r="A572" s="392"/>
      <c r="B572" s="392"/>
      <c r="C572" s="392"/>
      <c r="D572" s="392"/>
      <c r="E572" s="392"/>
      <c r="F572" s="392"/>
      <c r="G572" s="392"/>
      <c r="H572" s="392"/>
      <c r="I572" s="392"/>
      <c r="J572" s="392"/>
      <c r="K572" s="79"/>
    </row>
    <row r="573" spans="1:11">
      <c r="A573" s="392"/>
      <c r="B573" s="392"/>
      <c r="C573" s="392"/>
      <c r="D573" s="392"/>
      <c r="E573" s="392"/>
      <c r="F573" s="392"/>
      <c r="G573" s="392"/>
      <c r="H573" s="392"/>
      <c r="I573" s="392"/>
      <c r="J573" s="392"/>
      <c r="K573" s="79"/>
    </row>
    <row r="574" spans="1:11">
      <c r="A574" s="392"/>
      <c r="B574" s="392"/>
      <c r="C574" s="392"/>
      <c r="D574" s="392"/>
      <c r="E574" s="392"/>
      <c r="F574" s="392"/>
      <c r="G574" s="392"/>
      <c r="H574" s="392"/>
      <c r="I574" s="392"/>
      <c r="J574" s="392"/>
      <c r="K574" s="79"/>
    </row>
    <row r="575" spans="1:11">
      <c r="A575" s="392"/>
      <c r="B575" s="392"/>
      <c r="C575" s="392"/>
      <c r="D575" s="392"/>
      <c r="E575" s="392"/>
      <c r="F575" s="392"/>
      <c r="G575" s="392"/>
      <c r="H575" s="392"/>
      <c r="I575" s="392"/>
      <c r="J575" s="392"/>
      <c r="K575" s="79"/>
    </row>
    <row r="576" spans="1:11">
      <c r="A576" s="392"/>
      <c r="B576" s="392"/>
      <c r="C576" s="392"/>
      <c r="D576" s="392"/>
      <c r="E576" s="392"/>
      <c r="F576" s="392"/>
      <c r="G576" s="392"/>
      <c r="H576" s="392"/>
      <c r="I576" s="392"/>
      <c r="J576" s="392"/>
      <c r="K576" s="79"/>
    </row>
    <row r="577" spans="1:11">
      <c r="A577" s="392"/>
      <c r="B577" s="392"/>
      <c r="C577" s="392"/>
      <c r="D577" s="392"/>
      <c r="E577" s="392"/>
      <c r="F577" s="392"/>
      <c r="G577" s="392"/>
      <c r="H577" s="392"/>
      <c r="I577" s="392"/>
      <c r="J577" s="392"/>
      <c r="K577" s="79"/>
    </row>
    <row r="578" spans="1:11">
      <c r="A578" s="392"/>
      <c r="B578" s="392"/>
      <c r="C578" s="392"/>
      <c r="D578" s="392"/>
      <c r="E578" s="392"/>
      <c r="F578" s="392"/>
      <c r="G578" s="392"/>
      <c r="H578" s="392"/>
      <c r="I578" s="392"/>
      <c r="J578" s="392"/>
      <c r="K578" s="79"/>
    </row>
    <row r="579" spans="1:11">
      <c r="A579" s="392"/>
      <c r="B579" s="392"/>
      <c r="C579" s="392"/>
      <c r="D579" s="392"/>
      <c r="E579" s="392"/>
      <c r="F579" s="392"/>
      <c r="G579" s="392"/>
      <c r="H579" s="392"/>
      <c r="I579" s="392"/>
      <c r="J579" s="392"/>
      <c r="K579" s="79"/>
    </row>
    <row r="580" spans="1:11">
      <c r="A580" s="392"/>
      <c r="B580" s="392"/>
      <c r="C580" s="392"/>
      <c r="D580" s="392"/>
      <c r="E580" s="392"/>
      <c r="F580" s="392"/>
      <c r="G580" s="392"/>
      <c r="H580" s="392"/>
      <c r="I580" s="392"/>
      <c r="J580" s="392"/>
      <c r="K580" s="79"/>
    </row>
    <row r="581" spans="1:11">
      <c r="A581" s="392"/>
      <c r="B581" s="392"/>
      <c r="C581" s="392"/>
      <c r="D581" s="392"/>
      <c r="E581" s="392"/>
      <c r="F581" s="392"/>
      <c r="G581" s="392"/>
      <c r="H581" s="392"/>
      <c r="I581" s="392"/>
      <c r="J581" s="392"/>
      <c r="K581" s="79"/>
    </row>
    <row r="582" spans="1:11">
      <c r="A582" s="392"/>
      <c r="B582" s="392"/>
      <c r="C582" s="392"/>
      <c r="D582" s="392"/>
      <c r="E582" s="392"/>
      <c r="F582" s="392"/>
      <c r="G582" s="392"/>
      <c r="H582" s="392"/>
      <c r="I582" s="392"/>
      <c r="J582" s="392"/>
      <c r="K582" s="79"/>
    </row>
    <row r="583" spans="1:11">
      <c r="A583" s="392"/>
      <c r="B583" s="392"/>
      <c r="C583" s="392"/>
      <c r="D583" s="392"/>
      <c r="E583" s="392"/>
      <c r="F583" s="392"/>
      <c r="G583" s="392"/>
      <c r="H583" s="392"/>
      <c r="I583" s="392"/>
      <c r="J583" s="392"/>
      <c r="K583" s="79"/>
    </row>
    <row r="584" spans="1:11">
      <c r="A584" s="392"/>
      <c r="B584" s="392"/>
      <c r="C584" s="392"/>
      <c r="D584" s="392"/>
      <c r="E584" s="392"/>
      <c r="F584" s="392"/>
      <c r="G584" s="392"/>
      <c r="H584" s="392"/>
      <c r="I584" s="392"/>
      <c r="J584" s="392"/>
      <c r="K584" s="79"/>
    </row>
    <row r="585" spans="1:11">
      <c r="A585" s="392"/>
      <c r="B585" s="392"/>
      <c r="C585" s="392"/>
      <c r="D585" s="392"/>
      <c r="E585" s="392"/>
      <c r="F585" s="392"/>
      <c r="G585" s="392"/>
      <c r="H585" s="392"/>
      <c r="I585" s="392"/>
      <c r="J585" s="392"/>
      <c r="K585" s="79"/>
    </row>
    <row r="586" spans="1:11">
      <c r="A586" s="392"/>
      <c r="B586" s="392"/>
      <c r="C586" s="392"/>
      <c r="D586" s="392"/>
      <c r="E586" s="392"/>
      <c r="F586" s="392"/>
      <c r="G586" s="392"/>
      <c r="H586" s="392"/>
      <c r="I586" s="392"/>
      <c r="J586" s="392"/>
      <c r="K586" s="79"/>
    </row>
    <row r="587" spans="1:11">
      <c r="A587" s="392"/>
      <c r="B587" s="392"/>
      <c r="C587" s="392"/>
      <c r="D587" s="392"/>
      <c r="E587" s="392"/>
      <c r="F587" s="392"/>
      <c r="G587" s="392"/>
      <c r="H587" s="392"/>
      <c r="I587" s="392"/>
      <c r="J587" s="392"/>
      <c r="K587" s="79"/>
    </row>
    <row r="588" spans="1:11">
      <c r="A588" s="392"/>
      <c r="B588" s="392"/>
      <c r="C588" s="392"/>
      <c r="D588" s="392"/>
      <c r="E588" s="392"/>
      <c r="F588" s="392"/>
      <c r="G588" s="392"/>
      <c r="H588" s="392"/>
      <c r="I588" s="392"/>
      <c r="J588" s="392"/>
      <c r="K588" s="79"/>
    </row>
    <row r="589" spans="1:11">
      <c r="A589" s="392"/>
      <c r="B589" s="392"/>
      <c r="C589" s="392"/>
      <c r="D589" s="392"/>
      <c r="E589" s="392"/>
      <c r="F589" s="392"/>
      <c r="G589" s="392"/>
      <c r="H589" s="392"/>
      <c r="I589" s="392"/>
      <c r="J589" s="392"/>
      <c r="K589" s="79"/>
    </row>
    <row r="590" spans="1:11">
      <c r="A590" s="392"/>
      <c r="B590" s="392"/>
      <c r="C590" s="392"/>
      <c r="D590" s="392"/>
      <c r="E590" s="392"/>
      <c r="F590" s="392"/>
      <c r="G590" s="392"/>
      <c r="H590" s="392"/>
      <c r="I590" s="392"/>
      <c r="J590" s="392"/>
      <c r="K590" s="79"/>
    </row>
    <row r="591" spans="1:11">
      <c r="A591" s="392"/>
      <c r="B591" s="392"/>
      <c r="C591" s="392"/>
      <c r="D591" s="392"/>
      <c r="E591" s="392"/>
      <c r="F591" s="392"/>
      <c r="G591" s="392"/>
      <c r="H591" s="392"/>
      <c r="I591" s="392"/>
      <c r="J591" s="392"/>
      <c r="K591" s="79"/>
    </row>
    <row r="592" spans="1:11">
      <c r="A592" s="392"/>
      <c r="B592" s="392"/>
      <c r="C592" s="392"/>
      <c r="D592" s="392"/>
      <c r="E592" s="392"/>
      <c r="F592" s="392"/>
      <c r="G592" s="392"/>
      <c r="H592" s="392"/>
      <c r="I592" s="392"/>
      <c r="J592" s="392"/>
      <c r="K592" s="79"/>
    </row>
    <row r="593" spans="1:11">
      <c r="A593" s="392"/>
      <c r="B593" s="392"/>
      <c r="C593" s="392"/>
      <c r="D593" s="392"/>
      <c r="E593" s="392"/>
      <c r="F593" s="392"/>
      <c r="G593" s="392"/>
      <c r="H593" s="392"/>
      <c r="I593" s="392"/>
      <c r="J593" s="392"/>
      <c r="K593" s="79"/>
    </row>
    <row r="594" spans="1:11">
      <c r="A594" s="392"/>
      <c r="B594" s="392"/>
      <c r="C594" s="392"/>
      <c r="D594" s="392"/>
      <c r="E594" s="392"/>
      <c r="F594" s="392"/>
      <c r="G594" s="392"/>
      <c r="H594" s="392"/>
      <c r="I594" s="392"/>
      <c r="J594" s="392"/>
      <c r="K594" s="79"/>
    </row>
    <row r="595" spans="1:11">
      <c r="A595" s="392"/>
      <c r="B595" s="392"/>
      <c r="C595" s="392"/>
      <c r="D595" s="392"/>
      <c r="E595" s="392"/>
      <c r="F595" s="392"/>
      <c r="G595" s="392"/>
      <c r="H595" s="392"/>
      <c r="I595" s="392"/>
      <c r="J595" s="392"/>
      <c r="K595" s="79"/>
    </row>
    <row r="596" spans="1:11">
      <c r="A596" s="392"/>
      <c r="B596" s="392"/>
      <c r="C596" s="392"/>
      <c r="D596" s="392"/>
      <c r="E596" s="392"/>
      <c r="F596" s="392"/>
      <c r="G596" s="392"/>
      <c r="H596" s="392"/>
      <c r="I596" s="392"/>
      <c r="J596" s="392"/>
      <c r="K596" s="79"/>
    </row>
    <row r="597" spans="1:11">
      <c r="A597" s="392"/>
      <c r="B597" s="392"/>
      <c r="C597" s="392"/>
      <c r="D597" s="392"/>
      <c r="E597" s="392"/>
      <c r="F597" s="392"/>
      <c r="G597" s="392"/>
      <c r="H597" s="392"/>
      <c r="I597" s="392"/>
      <c r="J597" s="392"/>
      <c r="K597" s="79"/>
    </row>
    <row r="598" spans="1:11">
      <c r="A598" s="392"/>
      <c r="B598" s="392"/>
      <c r="C598" s="392"/>
      <c r="D598" s="392"/>
      <c r="E598" s="392"/>
      <c r="F598" s="392"/>
      <c r="G598" s="392"/>
      <c r="H598" s="392"/>
      <c r="I598" s="392"/>
      <c r="J598" s="392"/>
      <c r="K598" s="79"/>
    </row>
    <row r="599" spans="1:11">
      <c r="A599" s="392"/>
      <c r="B599" s="392"/>
      <c r="C599" s="392"/>
      <c r="D599" s="392"/>
      <c r="E599" s="392"/>
      <c r="F599" s="392"/>
      <c r="G599" s="392"/>
      <c r="H599" s="392"/>
      <c r="I599" s="392"/>
      <c r="J599" s="392"/>
      <c r="K599" s="79"/>
    </row>
    <row r="600" spans="1:11">
      <c r="A600" s="392"/>
      <c r="B600" s="392"/>
      <c r="C600" s="392"/>
      <c r="D600" s="392"/>
      <c r="E600" s="392"/>
      <c r="F600" s="392"/>
      <c r="G600" s="392"/>
      <c r="H600" s="392"/>
      <c r="I600" s="392"/>
      <c r="J600" s="392"/>
      <c r="K600" s="79"/>
    </row>
    <row r="601" spans="1:11">
      <c r="A601" s="392"/>
      <c r="B601" s="392"/>
      <c r="C601" s="392"/>
      <c r="D601" s="392"/>
      <c r="E601" s="392"/>
      <c r="F601" s="392"/>
      <c r="G601" s="392"/>
      <c r="H601" s="392"/>
      <c r="I601" s="392"/>
      <c r="J601" s="392"/>
      <c r="K601" s="79"/>
    </row>
    <row r="602" spans="1:11">
      <c r="A602" s="392"/>
      <c r="B602" s="392"/>
      <c r="C602" s="392"/>
      <c r="D602" s="392"/>
      <c r="E602" s="392"/>
      <c r="F602" s="392"/>
      <c r="G602" s="392"/>
      <c r="H602" s="392"/>
      <c r="I602" s="392"/>
      <c r="J602" s="392"/>
      <c r="K602" s="79"/>
    </row>
    <row r="603" spans="1:11">
      <c r="A603" s="392"/>
      <c r="B603" s="392"/>
      <c r="C603" s="392"/>
      <c r="D603" s="392"/>
      <c r="E603" s="392"/>
      <c r="F603" s="392"/>
      <c r="G603" s="392"/>
      <c r="H603" s="392"/>
      <c r="I603" s="392"/>
      <c r="J603" s="392"/>
      <c r="K603" s="79"/>
    </row>
    <row r="604" spans="1:11">
      <c r="A604" s="392"/>
      <c r="B604" s="392"/>
      <c r="C604" s="392"/>
      <c r="D604" s="392"/>
      <c r="E604" s="392"/>
      <c r="F604" s="392"/>
      <c r="G604" s="392"/>
      <c r="H604" s="392"/>
      <c r="I604" s="392"/>
      <c r="J604" s="392"/>
      <c r="K604" s="79"/>
    </row>
    <row r="605" spans="1:11">
      <c r="A605" s="392"/>
      <c r="B605" s="392"/>
      <c r="C605" s="392"/>
      <c r="D605" s="392"/>
      <c r="E605" s="392"/>
      <c r="F605" s="392"/>
      <c r="G605" s="392"/>
      <c r="H605" s="392"/>
      <c r="I605" s="392"/>
      <c r="J605" s="392"/>
      <c r="K605" s="79"/>
    </row>
    <row r="606" spans="1:11">
      <c r="A606" s="392"/>
      <c r="B606" s="392"/>
      <c r="C606" s="392"/>
      <c r="D606" s="392"/>
      <c r="E606" s="392"/>
      <c r="F606" s="392"/>
      <c r="G606" s="392"/>
      <c r="H606" s="392"/>
      <c r="I606" s="392"/>
      <c r="J606" s="392"/>
      <c r="K606" s="79"/>
    </row>
    <row r="607" spans="1:11">
      <c r="A607" s="392"/>
      <c r="B607" s="392"/>
      <c r="C607" s="392"/>
      <c r="D607" s="392"/>
      <c r="E607" s="392"/>
      <c r="F607" s="392"/>
      <c r="G607" s="392"/>
      <c r="H607" s="392"/>
      <c r="I607" s="392"/>
      <c r="J607" s="392"/>
      <c r="K607" s="79"/>
    </row>
    <row r="608" spans="1:11">
      <c r="A608" s="392"/>
      <c r="B608" s="392"/>
      <c r="C608" s="392"/>
      <c r="D608" s="392"/>
      <c r="E608" s="392"/>
      <c r="F608" s="392"/>
      <c r="G608" s="392"/>
      <c r="H608" s="392"/>
      <c r="I608" s="392"/>
      <c r="J608" s="392"/>
      <c r="K608" s="79"/>
    </row>
    <row r="609" spans="1:11">
      <c r="A609" s="392"/>
      <c r="B609" s="392"/>
      <c r="C609" s="392"/>
      <c r="D609" s="392"/>
      <c r="E609" s="392"/>
      <c r="F609" s="392"/>
      <c r="G609" s="392"/>
      <c r="H609" s="392"/>
      <c r="I609" s="392"/>
      <c r="J609" s="392"/>
      <c r="K609" s="79"/>
    </row>
    <row r="610" spans="1:11">
      <c r="A610" s="392"/>
      <c r="B610" s="392"/>
      <c r="C610" s="392"/>
      <c r="D610" s="392"/>
      <c r="E610" s="392"/>
      <c r="F610" s="392"/>
      <c r="G610" s="392"/>
      <c r="H610" s="392"/>
      <c r="I610" s="392"/>
      <c r="J610" s="392"/>
      <c r="K610" s="79"/>
    </row>
    <row r="611" spans="1:11">
      <c r="A611" s="392"/>
      <c r="B611" s="392"/>
      <c r="C611" s="392"/>
      <c r="D611" s="392"/>
      <c r="E611" s="392"/>
      <c r="F611" s="392"/>
      <c r="G611" s="392"/>
      <c r="H611" s="392"/>
      <c r="I611" s="392"/>
      <c r="J611" s="392"/>
      <c r="K611" s="79"/>
    </row>
    <row r="612" spans="1:11">
      <c r="A612" s="392"/>
      <c r="B612" s="392"/>
      <c r="C612" s="392"/>
      <c r="D612" s="392"/>
      <c r="E612" s="392"/>
      <c r="F612" s="392"/>
      <c r="G612" s="392"/>
      <c r="H612" s="392"/>
      <c r="I612" s="392"/>
      <c r="J612" s="392"/>
      <c r="K612" s="79"/>
    </row>
    <row r="613" spans="1:11">
      <c r="A613" s="392"/>
      <c r="B613" s="392"/>
      <c r="C613" s="392"/>
      <c r="D613" s="392"/>
      <c r="E613" s="392"/>
      <c r="F613" s="392"/>
      <c r="G613" s="392"/>
      <c r="H613" s="392"/>
      <c r="I613" s="392"/>
      <c r="J613" s="392"/>
      <c r="K613" s="79"/>
    </row>
    <row r="614" spans="1:11">
      <c r="A614" s="392"/>
      <c r="B614" s="392"/>
      <c r="C614" s="392"/>
      <c r="D614" s="392"/>
      <c r="E614" s="392"/>
      <c r="F614" s="392"/>
      <c r="G614" s="392"/>
      <c r="H614" s="392"/>
      <c r="I614" s="392"/>
      <c r="J614" s="392"/>
      <c r="K614" s="79"/>
    </row>
    <row r="615" spans="1:11">
      <c r="A615" s="392"/>
      <c r="B615" s="392"/>
      <c r="C615" s="392"/>
      <c r="D615" s="392"/>
      <c r="E615" s="392"/>
      <c r="F615" s="392"/>
      <c r="G615" s="392"/>
      <c r="H615" s="392"/>
      <c r="I615" s="392"/>
      <c r="J615" s="392"/>
      <c r="K615" s="79"/>
    </row>
    <row r="616" spans="1:11">
      <c r="A616" s="392"/>
      <c r="B616" s="392"/>
      <c r="C616" s="392"/>
      <c r="D616" s="392"/>
      <c r="E616" s="392"/>
      <c r="F616" s="392"/>
      <c r="G616" s="392"/>
      <c r="H616" s="392"/>
      <c r="I616" s="392"/>
      <c r="J616" s="392"/>
      <c r="K616" s="79"/>
    </row>
    <row r="617" spans="1:11">
      <c r="A617" s="392"/>
      <c r="B617" s="392"/>
      <c r="C617" s="392"/>
      <c r="D617" s="392"/>
      <c r="E617" s="392"/>
      <c r="F617" s="392"/>
      <c r="G617" s="392"/>
      <c r="H617" s="392"/>
      <c r="I617" s="392"/>
      <c r="J617" s="392"/>
      <c r="K617" s="79"/>
    </row>
    <row r="618" spans="1:11">
      <c r="A618" s="392"/>
      <c r="B618" s="392"/>
      <c r="C618" s="392"/>
      <c r="D618" s="392"/>
      <c r="E618" s="392"/>
      <c r="F618" s="392"/>
      <c r="G618" s="392"/>
      <c r="H618" s="392"/>
      <c r="I618" s="392"/>
      <c r="J618" s="392"/>
      <c r="K618" s="79"/>
    </row>
    <row r="619" spans="1:11">
      <c r="A619" s="392"/>
      <c r="B619" s="392"/>
      <c r="C619" s="392"/>
      <c r="D619" s="392"/>
      <c r="E619" s="392"/>
      <c r="F619" s="392"/>
      <c r="G619" s="392"/>
      <c r="H619" s="392"/>
      <c r="I619" s="392"/>
      <c r="J619" s="392"/>
      <c r="K619" s="79"/>
    </row>
    <row r="620" spans="1:11">
      <c r="A620" s="392"/>
      <c r="B620" s="392"/>
      <c r="C620" s="392"/>
      <c r="D620" s="392"/>
      <c r="E620" s="392"/>
      <c r="F620" s="392"/>
      <c r="G620" s="392"/>
      <c r="H620" s="392"/>
      <c r="I620" s="392"/>
      <c r="J620" s="392"/>
      <c r="K620" s="79"/>
    </row>
    <row r="621" spans="1:11">
      <c r="A621" s="392"/>
      <c r="B621" s="392"/>
      <c r="C621" s="392"/>
      <c r="D621" s="392"/>
      <c r="E621" s="392"/>
      <c r="F621" s="392"/>
      <c r="G621" s="392"/>
      <c r="H621" s="392"/>
      <c r="I621" s="392"/>
      <c r="J621" s="392"/>
      <c r="K621" s="79"/>
    </row>
    <row r="622" spans="1:11">
      <c r="A622" s="392"/>
      <c r="B622" s="392"/>
      <c r="C622" s="392"/>
      <c r="D622" s="392"/>
      <c r="E622" s="392"/>
      <c r="F622" s="392"/>
      <c r="G622" s="392"/>
      <c r="H622" s="392"/>
      <c r="I622" s="392"/>
      <c r="J622" s="392"/>
      <c r="K622" s="79"/>
    </row>
    <row r="623" spans="1:11">
      <c r="A623" s="392"/>
      <c r="B623" s="392"/>
      <c r="C623" s="392"/>
      <c r="D623" s="392"/>
      <c r="E623" s="392"/>
      <c r="F623" s="392"/>
      <c r="G623" s="392"/>
      <c r="H623" s="392"/>
      <c r="I623" s="392"/>
      <c r="J623" s="392"/>
      <c r="K623" s="79"/>
    </row>
    <row r="624" spans="1:11">
      <c r="A624" s="392"/>
      <c r="B624" s="392"/>
      <c r="C624" s="392"/>
      <c r="D624" s="392"/>
      <c r="E624" s="392"/>
      <c r="F624" s="392"/>
      <c r="G624" s="392"/>
      <c r="H624" s="392"/>
      <c r="I624" s="392"/>
      <c r="J624" s="392"/>
      <c r="K624" s="79"/>
    </row>
    <row r="625" spans="1:11">
      <c r="A625" s="392"/>
      <c r="B625" s="392"/>
      <c r="C625" s="392"/>
      <c r="D625" s="392"/>
      <c r="E625" s="392"/>
      <c r="F625" s="392"/>
      <c r="G625" s="392"/>
      <c r="H625" s="392"/>
      <c r="I625" s="392"/>
      <c r="J625" s="392"/>
      <c r="K625" s="79"/>
    </row>
    <row r="626" spans="1:11">
      <c r="A626" s="392"/>
      <c r="B626" s="392"/>
      <c r="C626" s="392"/>
      <c r="D626" s="392"/>
      <c r="E626" s="392"/>
      <c r="F626" s="392"/>
      <c r="G626" s="392"/>
      <c r="H626" s="392"/>
      <c r="I626" s="392"/>
      <c r="J626" s="392"/>
      <c r="K626" s="79"/>
    </row>
    <row r="627" spans="1:11">
      <c r="A627" s="392"/>
      <c r="B627" s="392"/>
      <c r="C627" s="392"/>
      <c r="D627" s="392"/>
      <c r="E627" s="392"/>
      <c r="F627" s="392"/>
      <c r="G627" s="392"/>
      <c r="H627" s="392"/>
      <c r="I627" s="392"/>
      <c r="J627" s="392"/>
      <c r="K627" s="79"/>
    </row>
    <row r="628" spans="1:11">
      <c r="A628" s="392"/>
      <c r="B628" s="392"/>
      <c r="C628" s="392"/>
      <c r="D628" s="392"/>
      <c r="E628" s="392"/>
      <c r="F628" s="392"/>
      <c r="G628" s="392"/>
      <c r="H628" s="392"/>
      <c r="I628" s="392"/>
      <c r="J628" s="392"/>
      <c r="K628" s="79"/>
    </row>
    <row r="629" spans="1:11">
      <c r="A629" s="392"/>
      <c r="B629" s="392"/>
      <c r="C629" s="392"/>
      <c r="D629" s="392"/>
      <c r="E629" s="392"/>
      <c r="F629" s="392"/>
      <c r="G629" s="392"/>
      <c r="H629" s="392"/>
      <c r="I629" s="392"/>
      <c r="J629" s="392"/>
      <c r="K629" s="79"/>
    </row>
    <row r="630" spans="1:11">
      <c r="A630" s="392"/>
      <c r="B630" s="392"/>
      <c r="C630" s="392"/>
      <c r="D630" s="392"/>
      <c r="E630" s="392"/>
      <c r="F630" s="392"/>
      <c r="G630" s="392"/>
      <c r="H630" s="392"/>
      <c r="I630" s="392"/>
      <c r="J630" s="392"/>
      <c r="K630" s="79"/>
    </row>
    <row r="631" spans="1:11">
      <c r="A631" s="392"/>
      <c r="B631" s="392"/>
      <c r="C631" s="392"/>
      <c r="D631" s="392"/>
      <c r="E631" s="392"/>
      <c r="F631" s="392"/>
      <c r="G631" s="392"/>
      <c r="H631" s="392"/>
      <c r="I631" s="392"/>
      <c r="J631" s="392"/>
      <c r="K631" s="79"/>
    </row>
    <row r="632" spans="1:11">
      <c r="A632" s="392"/>
      <c r="B632" s="392"/>
      <c r="C632" s="392"/>
      <c r="D632" s="392"/>
      <c r="E632" s="392"/>
      <c r="F632" s="392"/>
      <c r="G632" s="392"/>
      <c r="H632" s="392"/>
      <c r="I632" s="392"/>
      <c r="J632" s="392"/>
      <c r="K632" s="79"/>
    </row>
    <row r="633" spans="1:11">
      <c r="A633" s="392"/>
      <c r="B633" s="392"/>
      <c r="C633" s="392"/>
      <c r="D633" s="392"/>
      <c r="E633" s="392"/>
      <c r="F633" s="392"/>
      <c r="G633" s="392"/>
      <c r="H633" s="392"/>
      <c r="I633" s="392"/>
      <c r="J633" s="392"/>
      <c r="K633" s="79"/>
    </row>
    <row r="634" spans="1:11">
      <c r="A634" s="392"/>
      <c r="B634" s="392"/>
      <c r="C634" s="392"/>
      <c r="D634" s="392"/>
      <c r="E634" s="392"/>
      <c r="F634" s="392"/>
      <c r="G634" s="392"/>
      <c r="H634" s="392"/>
      <c r="I634" s="392"/>
      <c r="J634" s="392"/>
      <c r="K634" s="79"/>
    </row>
    <row r="635" spans="1:11">
      <c r="A635" s="392"/>
      <c r="B635" s="392"/>
      <c r="C635" s="392"/>
      <c r="D635" s="392"/>
      <c r="E635" s="392"/>
      <c r="F635" s="392"/>
      <c r="G635" s="392"/>
      <c r="H635" s="392"/>
      <c r="I635" s="392"/>
      <c r="J635" s="392"/>
      <c r="K635" s="79"/>
    </row>
    <row r="636" spans="1:11">
      <c r="A636" s="392"/>
      <c r="B636" s="392"/>
      <c r="C636" s="392"/>
      <c r="D636" s="392"/>
      <c r="E636" s="392"/>
      <c r="F636" s="392"/>
      <c r="G636" s="392"/>
      <c r="H636" s="392"/>
      <c r="I636" s="392"/>
      <c r="J636" s="392"/>
      <c r="K636" s="79"/>
    </row>
    <row r="637" spans="1:11">
      <c r="A637" s="392"/>
      <c r="B637" s="392"/>
      <c r="C637" s="392"/>
      <c r="D637" s="392"/>
      <c r="E637" s="392"/>
      <c r="F637" s="392"/>
      <c r="G637" s="392"/>
      <c r="H637" s="392"/>
      <c r="I637" s="392"/>
      <c r="J637" s="392"/>
      <c r="K637" s="79"/>
    </row>
    <row r="638" spans="1:11">
      <c r="A638" s="392"/>
      <c r="B638" s="392"/>
      <c r="C638" s="392"/>
      <c r="D638" s="392"/>
      <c r="E638" s="392"/>
      <c r="F638" s="392"/>
      <c r="G638" s="392"/>
      <c r="H638" s="392"/>
      <c r="I638" s="392"/>
      <c r="J638" s="392"/>
      <c r="K638" s="79"/>
    </row>
    <row r="639" spans="1:11">
      <c r="A639" s="392"/>
      <c r="B639" s="392"/>
      <c r="C639" s="392"/>
      <c r="D639" s="392"/>
      <c r="E639" s="392"/>
      <c r="F639" s="392"/>
      <c r="G639" s="392"/>
      <c r="H639" s="392"/>
      <c r="I639" s="392"/>
      <c r="J639" s="392"/>
      <c r="K639" s="79"/>
    </row>
    <row r="640" spans="1:11">
      <c r="A640" s="392"/>
      <c r="B640" s="392"/>
      <c r="C640" s="392"/>
      <c r="D640" s="392"/>
      <c r="E640" s="392"/>
      <c r="F640" s="392"/>
      <c r="G640" s="392"/>
      <c r="H640" s="392"/>
      <c r="I640" s="392"/>
      <c r="J640" s="392"/>
      <c r="K640" s="79"/>
    </row>
    <row r="641" spans="1:11">
      <c r="A641" s="392"/>
      <c r="B641" s="392"/>
      <c r="C641" s="392"/>
      <c r="D641" s="392"/>
      <c r="E641" s="392"/>
      <c r="F641" s="392"/>
      <c r="G641" s="392"/>
      <c r="H641" s="392"/>
      <c r="I641" s="392"/>
      <c r="J641" s="392"/>
      <c r="K641" s="79"/>
    </row>
    <row r="642" spans="1:11">
      <c r="A642" s="392"/>
      <c r="B642" s="392"/>
      <c r="C642" s="392"/>
      <c r="D642" s="392"/>
      <c r="E642" s="392"/>
      <c r="F642" s="392"/>
      <c r="G642" s="392"/>
      <c r="H642" s="392"/>
      <c r="I642" s="392"/>
      <c r="J642" s="392"/>
      <c r="K642" s="79"/>
    </row>
    <row r="643" spans="1:11">
      <c r="A643" s="392"/>
      <c r="B643" s="392"/>
      <c r="C643" s="392"/>
      <c r="D643" s="392"/>
      <c r="E643" s="392"/>
      <c r="F643" s="392"/>
      <c r="G643" s="392"/>
      <c r="H643" s="392"/>
      <c r="I643" s="392"/>
      <c r="J643" s="392"/>
      <c r="K643" s="79"/>
    </row>
    <row r="644" spans="1:11">
      <c r="A644" s="392"/>
      <c r="B644" s="392"/>
      <c r="C644" s="392"/>
      <c r="D644" s="392"/>
      <c r="E644" s="392"/>
      <c r="F644" s="392"/>
      <c r="G644" s="392"/>
      <c r="H644" s="392"/>
      <c r="I644" s="392"/>
      <c r="J644" s="392"/>
      <c r="K644" s="79"/>
    </row>
    <row r="645" spans="1:11">
      <c r="A645" s="392"/>
      <c r="B645" s="392"/>
      <c r="C645" s="392"/>
      <c r="D645" s="392"/>
      <c r="E645" s="392"/>
      <c r="F645" s="392"/>
      <c r="G645" s="392"/>
      <c r="H645" s="392"/>
      <c r="I645" s="392"/>
      <c r="J645" s="392"/>
      <c r="K645" s="79"/>
    </row>
    <row r="646" spans="1:11">
      <c r="A646" s="392"/>
      <c r="B646" s="392"/>
      <c r="C646" s="392"/>
      <c r="D646" s="392"/>
      <c r="E646" s="392"/>
      <c r="F646" s="392"/>
      <c r="G646" s="392"/>
      <c r="H646" s="392"/>
      <c r="I646" s="392"/>
      <c r="J646" s="392"/>
      <c r="K646" s="79"/>
    </row>
    <row r="647" spans="1:11">
      <c r="A647" s="392"/>
      <c r="B647" s="392"/>
      <c r="C647" s="392"/>
      <c r="D647" s="392"/>
      <c r="E647" s="392"/>
      <c r="F647" s="392"/>
      <c r="G647" s="392"/>
      <c r="H647" s="392"/>
      <c r="I647" s="392"/>
      <c r="J647" s="392"/>
      <c r="K647" s="79"/>
    </row>
    <row r="648" spans="1:11">
      <c r="A648" s="392"/>
      <c r="B648" s="392"/>
      <c r="C648" s="392"/>
      <c r="D648" s="392"/>
      <c r="E648" s="392"/>
      <c r="F648" s="392"/>
      <c r="G648" s="392"/>
      <c r="H648" s="392"/>
      <c r="I648" s="392"/>
      <c r="J648" s="392"/>
      <c r="K648" s="79"/>
    </row>
    <row r="649" spans="1:11">
      <c r="A649" s="392"/>
      <c r="B649" s="392"/>
      <c r="C649" s="392"/>
      <c r="D649" s="392"/>
      <c r="E649" s="392"/>
      <c r="F649" s="392"/>
      <c r="G649" s="392"/>
      <c r="H649" s="392"/>
      <c r="I649" s="392"/>
      <c r="J649" s="392"/>
      <c r="K649" s="79"/>
    </row>
    <row r="650" spans="1:11">
      <c r="A650" s="392"/>
      <c r="B650" s="392"/>
      <c r="C650" s="392"/>
      <c r="D650" s="392"/>
      <c r="E650" s="392"/>
      <c r="F650" s="392"/>
      <c r="G650" s="392"/>
      <c r="H650" s="392"/>
      <c r="I650" s="392"/>
      <c r="J650" s="392"/>
      <c r="K650" s="79"/>
    </row>
    <row r="651" spans="1:11">
      <c r="A651" s="392"/>
      <c r="B651" s="392"/>
      <c r="C651" s="392"/>
      <c r="D651" s="392"/>
      <c r="E651" s="392"/>
      <c r="F651" s="392"/>
      <c r="G651" s="392"/>
      <c r="H651" s="392"/>
      <c r="I651" s="392"/>
      <c r="J651" s="392"/>
      <c r="K651" s="79"/>
    </row>
    <row r="652" spans="1:11">
      <c r="A652" s="392"/>
      <c r="B652" s="392"/>
      <c r="C652" s="392"/>
      <c r="D652" s="392"/>
      <c r="E652" s="392"/>
      <c r="F652" s="392"/>
      <c r="G652" s="392"/>
      <c r="H652" s="392"/>
      <c r="I652" s="392"/>
      <c r="J652" s="392"/>
      <c r="K652" s="79"/>
    </row>
    <row r="653" spans="1:11">
      <c r="A653" s="392"/>
      <c r="B653" s="392"/>
      <c r="C653" s="392"/>
      <c r="D653" s="392"/>
      <c r="E653" s="392"/>
      <c r="F653" s="392"/>
      <c r="G653" s="392"/>
      <c r="H653" s="392"/>
      <c r="I653" s="392"/>
      <c r="J653" s="392"/>
      <c r="K653" s="79"/>
    </row>
    <row r="654" spans="1:11">
      <c r="A654" s="392"/>
      <c r="B654" s="392"/>
      <c r="C654" s="392"/>
      <c r="D654" s="392"/>
      <c r="E654" s="392"/>
      <c r="F654" s="392"/>
      <c r="G654" s="392"/>
      <c r="H654" s="392"/>
      <c r="I654" s="392"/>
      <c r="J654" s="392"/>
      <c r="K654" s="79"/>
    </row>
    <row r="655" spans="1:11">
      <c r="A655" s="392"/>
      <c r="B655" s="392"/>
      <c r="C655" s="392"/>
      <c r="D655" s="392"/>
      <c r="E655" s="392"/>
      <c r="F655" s="392"/>
      <c r="G655" s="392"/>
      <c r="H655" s="392"/>
      <c r="I655" s="392"/>
      <c r="J655" s="392"/>
      <c r="K655" s="79"/>
    </row>
    <row r="656" spans="1:11">
      <c r="A656" s="392"/>
      <c r="B656" s="392"/>
      <c r="C656" s="392"/>
      <c r="D656" s="392"/>
      <c r="E656" s="392"/>
      <c r="F656" s="392"/>
      <c r="G656" s="392"/>
      <c r="H656" s="392"/>
      <c r="I656" s="392"/>
      <c r="J656" s="392"/>
      <c r="K656" s="79"/>
    </row>
    <row r="657" spans="1:11">
      <c r="A657" s="392"/>
      <c r="B657" s="392"/>
      <c r="C657" s="392"/>
      <c r="D657" s="392"/>
      <c r="E657" s="392"/>
      <c r="F657" s="392"/>
      <c r="G657" s="392"/>
      <c r="H657" s="392"/>
      <c r="I657" s="392"/>
      <c r="J657" s="392"/>
      <c r="K657" s="79"/>
    </row>
    <row r="658" spans="1:11">
      <c r="A658" s="392"/>
      <c r="B658" s="392"/>
      <c r="C658" s="392"/>
      <c r="D658" s="392"/>
      <c r="E658" s="392"/>
      <c r="F658" s="392"/>
      <c r="G658" s="392"/>
      <c r="H658" s="392"/>
      <c r="I658" s="392"/>
      <c r="J658" s="392"/>
      <c r="K658" s="79"/>
    </row>
    <row r="659" spans="1:11">
      <c r="A659" s="392"/>
      <c r="B659" s="392"/>
      <c r="C659" s="392"/>
      <c r="D659" s="392"/>
      <c r="E659" s="392"/>
      <c r="F659" s="392"/>
      <c r="G659" s="392"/>
      <c r="H659" s="392"/>
      <c r="I659" s="392"/>
      <c r="J659" s="392"/>
      <c r="K659" s="79"/>
    </row>
    <row r="660" spans="1:11">
      <c r="A660" s="392"/>
      <c r="B660" s="392"/>
      <c r="C660" s="392"/>
      <c r="D660" s="392"/>
      <c r="E660" s="392"/>
      <c r="F660" s="392"/>
      <c r="G660" s="392"/>
      <c r="H660" s="392"/>
      <c r="I660" s="392"/>
      <c r="J660" s="392"/>
      <c r="K660" s="79"/>
    </row>
    <row r="661" spans="1:11">
      <c r="A661" s="392"/>
      <c r="B661" s="392"/>
      <c r="C661" s="392"/>
      <c r="D661" s="392"/>
      <c r="E661" s="392"/>
      <c r="F661" s="392"/>
      <c r="G661" s="392"/>
      <c r="H661" s="392"/>
      <c r="I661" s="392"/>
      <c r="J661" s="392"/>
      <c r="K661" s="79"/>
    </row>
    <row r="662" spans="1:11">
      <c r="A662" s="392"/>
      <c r="B662" s="392"/>
      <c r="C662" s="392"/>
      <c r="D662" s="392"/>
      <c r="E662" s="392"/>
      <c r="F662" s="392"/>
      <c r="G662" s="392"/>
      <c r="H662" s="392"/>
      <c r="I662" s="392"/>
      <c r="J662" s="392"/>
      <c r="K662" s="79"/>
    </row>
    <row r="663" spans="1:11">
      <c r="A663" s="392"/>
      <c r="B663" s="392"/>
      <c r="C663" s="392"/>
      <c r="D663" s="392"/>
      <c r="E663" s="392"/>
      <c r="F663" s="392"/>
      <c r="G663" s="392"/>
      <c r="H663" s="392"/>
      <c r="I663" s="392"/>
      <c r="J663" s="392"/>
      <c r="K663" s="79"/>
    </row>
    <row r="664" spans="1:11">
      <c r="A664" s="1788"/>
      <c r="B664" s="1788"/>
      <c r="C664" s="1788"/>
      <c r="D664" s="1788"/>
      <c r="E664" s="1788"/>
      <c r="F664" s="1788"/>
      <c r="G664" s="1788"/>
      <c r="H664" s="1788"/>
      <c r="I664" s="1788"/>
      <c r="J664" s="1788"/>
      <c r="K664" s="79"/>
    </row>
    <row r="665" spans="1:11">
      <c r="A665" s="1788"/>
      <c r="B665" s="1788"/>
      <c r="C665" s="1788"/>
      <c r="D665" s="1788"/>
      <c r="E665" s="1788"/>
      <c r="F665" s="1788"/>
      <c r="G665" s="1788"/>
      <c r="H665" s="1788"/>
      <c r="I665" s="1788"/>
      <c r="J665" s="1788"/>
      <c r="K665" s="79"/>
    </row>
  </sheetData>
  <sheetProtection password="C3AA" sheet="1" objects="1" scenarios="1"/>
  <mergeCells count="3">
    <mergeCell ref="A12:J12"/>
    <mergeCell ref="A1:J1"/>
    <mergeCell ref="A9:J9"/>
  </mergeCells>
  <hyperlinks>
    <hyperlink ref="A1:J1" location="ToC!A1" display="75.00"/>
  </hyperlinks>
  <pageMargins left="0.5" right="0" top="0.5" bottom="0.5" header="0.3" footer="0.3"/>
  <pageSetup paperSize="5" scale="55" orientation="portrait" r:id="rId1"/>
  <headerFooter>
    <oddFooter>&amp;C
General Annual Return(2018)
Page&amp;P of &amp;N</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00B0F0"/>
  </sheetPr>
  <dimension ref="A1:DA84"/>
  <sheetViews>
    <sheetView zoomScale="80" zoomScaleNormal="80" workbookViewId="0">
      <selection activeCell="T19" sqref="T19"/>
    </sheetView>
  </sheetViews>
  <sheetFormatPr defaultColWidth="0" defaultRowHeight="12.5" zeroHeight="1"/>
  <cols>
    <col min="1" max="1" width="10.69921875" style="3910" customWidth="1"/>
    <col min="2" max="2" width="3.796875" style="3910" customWidth="1"/>
    <col min="3" max="3" width="10.69921875" style="3910" customWidth="1"/>
    <col min="4" max="4" width="16.19921875" style="3910" customWidth="1"/>
    <col min="5" max="5" width="10.69921875" style="3910" customWidth="1"/>
    <col min="6" max="6" width="17.796875" style="3910" customWidth="1"/>
    <col min="7" max="7" width="10.69921875" style="3910" customWidth="1"/>
    <col min="8" max="8" width="16.19921875" style="3910" customWidth="1"/>
    <col min="9" max="9" width="17" style="3910" bestFit="1" customWidth="1"/>
    <col min="10" max="10" width="10.69921875" style="3910" customWidth="1"/>
    <col min="11" max="11" width="16.69921875" style="3910" bestFit="1" customWidth="1"/>
    <col min="12" max="12" width="18.5" style="3910" customWidth="1"/>
    <col min="13" max="13" width="3.5" style="3910" customWidth="1"/>
    <col min="14" max="14" width="6.69921875" style="3910" customWidth="1"/>
    <col min="15" max="15" width="3.5" style="3910" customWidth="1"/>
    <col min="16" max="16" width="16.19921875" style="3910" customWidth="1"/>
    <col min="17" max="18" width="10.69921875" style="3910" customWidth="1"/>
    <col min="19" max="19" width="13.5" style="3910" customWidth="1"/>
    <col min="20" max="20" width="10.69921875" style="3910" customWidth="1"/>
    <col min="21" max="21" width="23.296875" style="3910" customWidth="1"/>
    <col min="22" max="22" width="15.19921875" style="3910" customWidth="1"/>
    <col min="23" max="23" width="13.5" style="3910" customWidth="1"/>
    <col min="24" max="24" width="16.69921875" style="3910" bestFit="1" customWidth="1"/>
    <col min="25" max="25" width="19.19921875" style="3910" bestFit="1" customWidth="1"/>
    <col min="26" max="26" width="5.19921875" style="3910" customWidth="1"/>
    <col min="27" max="27" width="5.796875" style="3910" customWidth="1"/>
    <col min="28" max="28" width="5.296875" style="3910" customWidth="1"/>
    <col min="29" max="32" width="10.69921875" style="3910" customWidth="1"/>
    <col min="33" max="33" width="13.5" style="3910" customWidth="1"/>
    <col min="34" max="34" width="14.5" style="3910" customWidth="1"/>
    <col min="35" max="35" width="13.796875" style="3910" customWidth="1"/>
    <col min="36" max="36" width="13.296875" style="3910" customWidth="1"/>
    <col min="37" max="37" width="16.69921875" style="3910" bestFit="1" customWidth="1"/>
    <col min="38" max="38" width="14.796875" style="3910" bestFit="1" customWidth="1"/>
    <col min="39" max="39" width="5.296875" style="3910" customWidth="1"/>
    <col min="40" max="40" width="6" style="3910" customWidth="1"/>
    <col min="41" max="41" width="5.69921875" style="3910" customWidth="1"/>
    <col min="42" max="45" width="10.69921875" style="3910" customWidth="1"/>
    <col min="46" max="46" width="13.5" style="3910" customWidth="1"/>
    <col min="47" max="47" width="14.5" style="3910" customWidth="1"/>
    <col min="48" max="48" width="13.796875" style="3910" customWidth="1"/>
    <col min="49" max="50" width="13.296875" style="3910" customWidth="1"/>
    <col min="51" max="51" width="12.296875" style="3910" customWidth="1"/>
    <col min="52" max="52" width="6.69921875" style="3910" customWidth="1"/>
    <col min="53" max="53" width="5.296875" style="3910" customWidth="1"/>
    <col min="54" max="54" width="4.19921875" style="3910" customWidth="1"/>
    <col min="55" max="58" width="10.69921875" style="3910" customWidth="1"/>
    <col min="59" max="59" width="13.5" style="3910" customWidth="1"/>
    <col min="60" max="60" width="14.5" style="3910" customWidth="1"/>
    <col min="61" max="61" width="13.796875" style="3910" customWidth="1"/>
    <col min="62" max="63" width="13.296875" style="3910" customWidth="1"/>
    <col min="64" max="64" width="14.796875" style="3910" bestFit="1" customWidth="1"/>
    <col min="65" max="65" width="4.69921875" style="3910" customWidth="1"/>
    <col min="66" max="66" width="10.69921875" style="3910" customWidth="1"/>
    <col min="67" max="67" width="4.19921875" style="3910" customWidth="1"/>
    <col min="68" max="71" width="10.69921875" style="3910" customWidth="1"/>
    <col min="72" max="72" width="13.5" style="3910" customWidth="1"/>
    <col min="73" max="73" width="14.5" style="3910" customWidth="1"/>
    <col min="74" max="74" width="13.796875" style="3910" customWidth="1"/>
    <col min="75" max="75" width="13.296875" style="3910" customWidth="1"/>
    <col min="76" max="76" width="16.69921875" style="3910" bestFit="1" customWidth="1"/>
    <col min="77" max="77" width="14.796875" style="3910" bestFit="1" customWidth="1"/>
    <col min="78" max="78" width="4.69921875" style="3910" customWidth="1"/>
    <col min="79" max="79" width="10.69921875" style="3910" customWidth="1"/>
    <col min="80" max="80" width="4.19921875" style="3910" customWidth="1"/>
    <col min="81" max="84" width="10.69921875" style="3910" customWidth="1"/>
    <col min="85" max="85" width="13.5" style="3910" customWidth="1"/>
    <col min="86" max="86" width="14.5" style="3910" customWidth="1"/>
    <col min="87" max="87" width="13.796875" style="3910" customWidth="1"/>
    <col min="88" max="89" width="13.296875" style="3910" customWidth="1"/>
    <col min="90" max="90" width="12.296875" style="3910" customWidth="1"/>
    <col min="91" max="91" width="4.69921875" style="3910" customWidth="1"/>
    <col min="92" max="92" width="10.69921875" style="3910" customWidth="1"/>
    <col min="93" max="93" width="4.19921875" style="3910" customWidth="1"/>
    <col min="94" max="97" width="10.69921875" style="3910" customWidth="1"/>
    <col min="98" max="98" width="13.5" style="3910" customWidth="1"/>
    <col min="99" max="99" width="14.5" style="3910" customWidth="1"/>
    <col min="100" max="100" width="13.796875" style="3910" customWidth="1"/>
    <col min="101" max="102" width="13.296875" style="3910" customWidth="1"/>
    <col min="103" max="103" width="12.296875" style="3910" customWidth="1"/>
    <col min="104" max="104" width="4.69921875" style="3910" customWidth="1"/>
    <col min="105" max="105" width="10.69921875" style="3910" customWidth="1"/>
    <col min="106" max="16384" width="10.69921875" style="3910" hidden="1"/>
  </cols>
  <sheetData>
    <row r="1" spans="1:105" ht="14">
      <c r="A1" s="4730"/>
      <c r="B1" s="4730"/>
      <c r="C1" s="4731" t="s">
        <v>2090</v>
      </c>
      <c r="D1" s="4732"/>
      <c r="E1" s="4732"/>
      <c r="F1" s="4732"/>
      <c r="G1" s="4733"/>
      <c r="H1" s="4730"/>
      <c r="I1" s="4734" t="str">
        <f>CONCATENATE("From ",G4," Quarterly Returns:")</f>
        <v>From 0 Quarterly Returns:</v>
      </c>
      <c r="J1" s="4735"/>
      <c r="K1" s="4736"/>
      <c r="L1" s="4730"/>
      <c r="M1" s="4737"/>
      <c r="N1" s="4737"/>
      <c r="O1" s="4730"/>
      <c r="P1" s="4738" t="s">
        <v>2091</v>
      </c>
      <c r="Q1" s="4739" t="s">
        <v>706</v>
      </c>
      <c r="R1" s="4740" t="s">
        <v>707</v>
      </c>
      <c r="S1" s="4741" t="s">
        <v>2092</v>
      </c>
      <c r="T1" s="4742" t="s">
        <v>2093</v>
      </c>
      <c r="U1" s="4741" t="s">
        <v>2094</v>
      </c>
      <c r="V1" s="4743" t="s">
        <v>2095</v>
      </c>
      <c r="W1" s="4730"/>
      <c r="X1" s="4730"/>
      <c r="Y1" s="4730"/>
      <c r="Z1" s="4737"/>
      <c r="AA1" s="4737"/>
      <c r="AB1" s="4730"/>
      <c r="AC1" s="4730"/>
      <c r="AD1" s="4730"/>
      <c r="AE1" s="4730"/>
      <c r="AF1" s="4730"/>
      <c r="AG1" s="4730"/>
      <c r="AH1" s="4730"/>
      <c r="AI1" s="4730"/>
      <c r="AJ1" s="4730"/>
      <c r="AK1" s="4730"/>
      <c r="AL1" s="4730"/>
      <c r="AM1" s="4737"/>
      <c r="AN1" s="4737"/>
      <c r="AO1" s="4730"/>
      <c r="AP1" s="4730"/>
      <c r="AQ1" s="4730"/>
      <c r="AR1" s="4730"/>
      <c r="AS1" s="4730"/>
      <c r="AT1" s="4730"/>
      <c r="AU1" s="4730"/>
      <c r="AV1" s="4730"/>
      <c r="AW1" s="4730"/>
      <c r="AX1" s="4730"/>
      <c r="AY1" s="4730"/>
      <c r="AZ1" s="4737"/>
      <c r="BA1" s="4737"/>
      <c r="BB1" s="4730"/>
      <c r="BC1" s="4730"/>
      <c r="BD1" s="4730"/>
      <c r="BE1" s="4730"/>
      <c r="BF1" s="4730"/>
      <c r="BG1" s="4730"/>
      <c r="BH1" s="4730"/>
      <c r="BI1" s="4730"/>
      <c r="BJ1" s="4730"/>
      <c r="BK1" s="4730"/>
      <c r="BL1" s="4730"/>
      <c r="BM1" s="4730"/>
      <c r="BN1" s="4730"/>
      <c r="BO1" s="4730"/>
      <c r="BP1" s="4730"/>
      <c r="BQ1" s="4730"/>
      <c r="BR1" s="4730"/>
      <c r="BS1" s="4730"/>
      <c r="BT1" s="4730"/>
      <c r="BU1" s="4730"/>
      <c r="BV1" s="4730"/>
      <c r="BW1" s="4730"/>
      <c r="BX1" s="4730"/>
      <c r="BY1" s="4730"/>
      <c r="BZ1" s="4730"/>
      <c r="CA1" s="4730"/>
      <c r="CB1" s="4730"/>
      <c r="CC1" s="4730"/>
      <c r="CD1" s="4730"/>
      <c r="CE1" s="4730"/>
      <c r="CF1" s="4730"/>
      <c r="CG1" s="4730"/>
      <c r="CH1" s="4730"/>
      <c r="CI1" s="4730"/>
      <c r="CJ1" s="4730"/>
      <c r="CK1" s="4730"/>
      <c r="CL1" s="4730"/>
      <c r="CM1" s="4730"/>
      <c r="CN1" s="4730"/>
      <c r="CO1" s="4730"/>
      <c r="CP1" s="4730"/>
      <c r="CQ1" s="4730"/>
      <c r="CR1" s="4730"/>
      <c r="CS1" s="4730"/>
      <c r="CT1" s="4730"/>
      <c r="CU1" s="4730"/>
      <c r="CV1" s="4730"/>
      <c r="CW1" s="4730"/>
      <c r="CX1" s="4730"/>
      <c r="CY1" s="4730"/>
      <c r="CZ1" s="4730"/>
      <c r="DA1" s="4730"/>
    </row>
    <row r="2" spans="1:105" ht="14">
      <c r="A2" s="4730"/>
      <c r="B2" s="4730"/>
      <c r="C2" s="4744" t="s">
        <v>2096</v>
      </c>
      <c r="D2" s="4745"/>
      <c r="E2" s="4745"/>
      <c r="F2" s="4746" t="str">
        <f>Cover!A14</f>
        <v>Select Name of Insurer/ Financial Holding Company</v>
      </c>
      <c r="G2" s="4747"/>
      <c r="H2" s="4730"/>
      <c r="I2" s="4748" t="s">
        <v>2097</v>
      </c>
      <c r="J2" s="4745"/>
      <c r="K2" s="4749"/>
      <c r="L2" s="4750"/>
      <c r="M2" s="4751"/>
      <c r="N2" s="4751"/>
      <c r="O2" s="4750"/>
      <c r="P2" s="4752"/>
      <c r="Q2" s="4753"/>
      <c r="R2" s="4754"/>
      <c r="S2" s="4753"/>
      <c r="T2" s="4754"/>
      <c r="U2" s="4753"/>
      <c r="V2" s="4755"/>
      <c r="W2" s="4730"/>
      <c r="X2" s="4730"/>
      <c r="Y2" s="4730"/>
      <c r="Z2" s="4737"/>
      <c r="AA2" s="4737"/>
      <c r="AB2" s="4730"/>
      <c r="AC2" s="4730"/>
      <c r="AD2" s="4730"/>
      <c r="AE2" s="4730"/>
      <c r="AF2" s="4730"/>
      <c r="AG2" s="4730"/>
      <c r="AH2" s="4730"/>
      <c r="AI2" s="4730"/>
      <c r="AJ2" s="4730"/>
      <c r="AK2" s="4730"/>
      <c r="AL2" s="4730"/>
      <c r="AM2" s="4737"/>
      <c r="AN2" s="4737"/>
      <c r="AO2" s="4730"/>
      <c r="AP2" s="4730"/>
      <c r="AQ2" s="4730"/>
      <c r="AR2" s="4730"/>
      <c r="AS2" s="4730"/>
      <c r="AT2" s="4730"/>
      <c r="AU2" s="4730"/>
      <c r="AV2" s="4730"/>
      <c r="AW2" s="4730"/>
      <c r="AX2" s="4730"/>
      <c r="AY2" s="4730"/>
      <c r="AZ2" s="4737"/>
      <c r="BA2" s="4737"/>
      <c r="BB2" s="4730"/>
      <c r="BC2" s="4730"/>
      <c r="BD2" s="4730"/>
      <c r="BE2" s="4730"/>
      <c r="BF2" s="4730"/>
      <c r="BG2" s="4730"/>
      <c r="BH2" s="4730"/>
      <c r="BI2" s="4730"/>
      <c r="BJ2" s="4730"/>
      <c r="BK2" s="4730"/>
      <c r="BL2" s="4730"/>
      <c r="BM2" s="4730"/>
      <c r="BN2" s="4730"/>
      <c r="BO2" s="4730"/>
      <c r="BP2" s="4730"/>
      <c r="BQ2" s="4730"/>
      <c r="BR2" s="4730"/>
      <c r="BS2" s="4730"/>
      <c r="BT2" s="4730"/>
      <c r="BU2" s="4730"/>
      <c r="BV2" s="4730"/>
      <c r="BW2" s="4730"/>
      <c r="BX2" s="4730"/>
      <c r="BY2" s="4730"/>
      <c r="BZ2" s="4730"/>
      <c r="CA2" s="4730"/>
      <c r="CB2" s="4730"/>
      <c r="CC2" s="4730"/>
      <c r="CD2" s="4730"/>
      <c r="CE2" s="4730"/>
      <c r="CF2" s="4730"/>
      <c r="CG2" s="4730"/>
      <c r="CH2" s="4730"/>
      <c r="CI2" s="4730"/>
      <c r="CJ2" s="4730"/>
      <c r="CK2" s="4730"/>
      <c r="CL2" s="4730"/>
      <c r="CM2" s="4730"/>
      <c r="CN2" s="4730"/>
      <c r="CO2" s="4730"/>
      <c r="CP2" s="4730"/>
      <c r="CQ2" s="4730"/>
      <c r="CR2" s="4730"/>
      <c r="CS2" s="4730"/>
      <c r="CT2" s="4730"/>
      <c r="CU2" s="4730"/>
      <c r="CV2" s="4730"/>
      <c r="CW2" s="4730"/>
      <c r="CX2" s="4730"/>
      <c r="CY2" s="4730"/>
      <c r="CZ2" s="4730"/>
      <c r="DA2" s="4730"/>
    </row>
    <row r="3" spans="1:105" ht="14">
      <c r="A3" s="4730"/>
      <c r="B3" s="4730"/>
      <c r="C3" s="4744" t="s">
        <v>2098</v>
      </c>
      <c r="D3" s="4745"/>
      <c r="E3" s="4746"/>
      <c r="F3" s="4756" t="str">
        <f>TEXT(Cover!B22,"d-mmm")</f>
        <v>0-Jan</v>
      </c>
      <c r="G3" s="4747"/>
      <c r="H3" s="4730"/>
      <c r="I3" s="4748" t="s">
        <v>2099</v>
      </c>
      <c r="J3" s="4745"/>
      <c r="K3" s="4749"/>
      <c r="L3" s="4750"/>
      <c r="M3" s="4751"/>
      <c r="N3" s="4751"/>
      <c r="O3" s="4750"/>
      <c r="P3" s="4752"/>
      <c r="Q3" s="4753"/>
      <c r="R3" s="4754"/>
      <c r="S3" s="4753"/>
      <c r="T3" s="4754"/>
      <c r="U3" s="4753"/>
      <c r="V3" s="4755"/>
      <c r="W3" s="4730"/>
      <c r="X3" s="4730"/>
      <c r="Y3" s="4730"/>
      <c r="Z3" s="4737"/>
      <c r="AA3" s="4737"/>
      <c r="AB3" s="4730"/>
      <c r="AC3" s="4730"/>
      <c r="AD3" s="4730"/>
      <c r="AE3" s="4730"/>
      <c r="AF3" s="4730"/>
      <c r="AG3" s="4730"/>
      <c r="AH3" s="4730"/>
      <c r="AI3" s="4730"/>
      <c r="AJ3" s="4730"/>
      <c r="AK3" s="4730"/>
      <c r="AL3" s="4730"/>
      <c r="AM3" s="4737"/>
      <c r="AN3" s="4737"/>
      <c r="AO3" s="4730"/>
      <c r="AP3" s="4730"/>
      <c r="AQ3" s="4730"/>
      <c r="AR3" s="4730"/>
      <c r="AS3" s="4730"/>
      <c r="AT3" s="4730"/>
      <c r="AU3" s="4730"/>
      <c r="AV3" s="4730"/>
      <c r="AW3" s="4730"/>
      <c r="AX3" s="4730"/>
      <c r="AY3" s="4730"/>
      <c r="AZ3" s="4737"/>
      <c r="BA3" s="4737"/>
      <c r="BB3" s="4730"/>
      <c r="BC3" s="4730"/>
      <c r="BD3" s="4730"/>
      <c r="BE3" s="4730"/>
      <c r="BF3" s="4730"/>
      <c r="BG3" s="4730"/>
      <c r="BH3" s="4730"/>
      <c r="BI3" s="4730"/>
      <c r="BJ3" s="4730"/>
      <c r="BK3" s="4730"/>
      <c r="BL3" s="4730"/>
      <c r="BM3" s="4730"/>
      <c r="BN3" s="4730"/>
      <c r="BO3" s="4730"/>
      <c r="BP3" s="4730"/>
      <c r="BQ3" s="4730"/>
      <c r="BR3" s="4730"/>
      <c r="BS3" s="4730"/>
      <c r="BT3" s="4730"/>
      <c r="BU3" s="4730"/>
      <c r="BV3" s="4730"/>
      <c r="BW3" s="4730"/>
      <c r="BX3" s="4730"/>
      <c r="BY3" s="4730"/>
      <c r="BZ3" s="4730"/>
      <c r="CA3" s="4730"/>
      <c r="CB3" s="4730"/>
      <c r="CC3" s="4730"/>
      <c r="CD3" s="4730"/>
      <c r="CE3" s="4730"/>
      <c r="CF3" s="4730"/>
      <c r="CG3" s="4730"/>
      <c r="CH3" s="4730"/>
      <c r="CI3" s="4730"/>
      <c r="CJ3" s="4730"/>
      <c r="CK3" s="4730"/>
      <c r="CL3" s="4730"/>
      <c r="CM3" s="4730"/>
      <c r="CN3" s="4730"/>
      <c r="CO3" s="4730"/>
      <c r="CP3" s="4730"/>
      <c r="CQ3" s="4730"/>
      <c r="CR3" s="4730"/>
      <c r="CS3" s="4730"/>
      <c r="CT3" s="4730"/>
      <c r="CU3" s="4730"/>
      <c r="CV3" s="4730"/>
      <c r="CW3" s="4730"/>
      <c r="CX3" s="4730"/>
      <c r="CY3" s="4730"/>
      <c r="CZ3" s="4730"/>
      <c r="DA3" s="4730"/>
    </row>
    <row r="4" spans="1:105" ht="17.5">
      <c r="A4" s="4730"/>
      <c r="B4" s="4730"/>
      <c r="C4" s="4757" t="s">
        <v>2100</v>
      </c>
      <c r="D4" s="4758" t="str">
        <f>F3</f>
        <v>0-Jan</v>
      </c>
      <c r="E4" s="4759"/>
      <c r="F4" s="4760" t="s">
        <v>2101</v>
      </c>
      <c r="G4" s="4761">
        <f>Cover!C20</f>
        <v>0</v>
      </c>
      <c r="H4" s="4730"/>
      <c r="I4" s="4748" t="s">
        <v>2102</v>
      </c>
      <c r="J4" s="4745"/>
      <c r="K4" s="4749"/>
      <c r="L4" s="4750"/>
      <c r="M4" s="4751"/>
      <c r="N4" s="4751"/>
      <c r="O4" s="4750"/>
      <c r="P4" s="4752"/>
      <c r="Q4" s="4753"/>
      <c r="R4" s="4754"/>
      <c r="S4" s="4753"/>
      <c r="T4" s="4754"/>
      <c r="U4" s="4753"/>
      <c r="V4" s="4755"/>
      <c r="W4" s="4730"/>
      <c r="X4" s="4730"/>
      <c r="Y4" s="4730"/>
      <c r="Z4" s="4737"/>
      <c r="AA4" s="4737"/>
      <c r="AB4" s="4730"/>
      <c r="AC4" s="4730"/>
      <c r="AD4" s="4730"/>
      <c r="AE4" s="4730"/>
      <c r="AF4" s="4730"/>
      <c r="AG4" s="4730"/>
      <c r="AH4" s="4730"/>
      <c r="AI4" s="4730"/>
      <c r="AJ4" s="4730"/>
      <c r="AK4" s="4730"/>
      <c r="AL4" s="4730"/>
      <c r="AM4" s="4737"/>
      <c r="AN4" s="4737"/>
      <c r="AO4" s="4730"/>
      <c r="AP4" s="4730"/>
      <c r="AQ4" s="4730"/>
      <c r="AR4" s="4730"/>
      <c r="AS4" s="4730"/>
      <c r="AT4" s="4730"/>
      <c r="AU4" s="4730"/>
      <c r="AV4" s="4730"/>
      <c r="AW4" s="4730"/>
      <c r="AX4" s="4730"/>
      <c r="AY4" s="4730"/>
      <c r="AZ4" s="4737"/>
      <c r="BA4" s="4737"/>
      <c r="BB4" s="4730"/>
      <c r="BC4" s="4730"/>
      <c r="BD4" s="4730"/>
      <c r="BE4" s="4730"/>
      <c r="BF4" s="4730"/>
      <c r="BG4" s="4730"/>
      <c r="BH4" s="4730"/>
      <c r="BI4" s="4730"/>
      <c r="BJ4" s="4730"/>
      <c r="BK4" s="4730"/>
      <c r="BL4" s="4730"/>
      <c r="BM4" s="4730"/>
      <c r="BN4" s="4730"/>
      <c r="BO4" s="4730"/>
      <c r="BP4" s="4730"/>
      <c r="BQ4" s="4730"/>
      <c r="BR4" s="4730"/>
      <c r="BS4" s="4730"/>
      <c r="BT4" s="4730"/>
      <c r="BU4" s="4730"/>
      <c r="BV4" s="4730"/>
      <c r="BW4" s="4730"/>
      <c r="BX4" s="4730"/>
      <c r="BY4" s="4730"/>
      <c r="BZ4" s="4730"/>
      <c r="CA4" s="4730"/>
      <c r="CB4" s="4730"/>
      <c r="CC4" s="4730"/>
      <c r="CD4" s="4730"/>
      <c r="CE4" s="4730"/>
      <c r="CF4" s="4730"/>
      <c r="CG4" s="4730"/>
      <c r="CH4" s="4730"/>
      <c r="CI4" s="4730"/>
      <c r="CJ4" s="4730"/>
      <c r="CK4" s="4730"/>
      <c r="CL4" s="4730"/>
      <c r="CM4" s="4730"/>
      <c r="CN4" s="4730"/>
      <c r="CO4" s="4730"/>
      <c r="CP4" s="4730"/>
      <c r="CQ4" s="4730"/>
      <c r="CR4" s="4730"/>
      <c r="CS4" s="4730"/>
      <c r="CT4" s="4730"/>
      <c r="CU4" s="4730"/>
      <c r="CV4" s="4730"/>
      <c r="CW4" s="4730"/>
      <c r="CX4" s="4730"/>
      <c r="CY4" s="4730"/>
      <c r="CZ4" s="4730"/>
      <c r="DA4" s="4730"/>
    </row>
    <row r="5" spans="1:105" ht="14">
      <c r="A5" s="4730"/>
      <c r="B5" s="4730"/>
      <c r="C5" s="4730"/>
      <c r="D5" s="4730"/>
      <c r="E5" s="4730"/>
      <c r="F5" s="4730"/>
      <c r="G5" s="4730"/>
      <c r="H5" s="4730"/>
      <c r="I5" s="4748" t="s">
        <v>2103</v>
      </c>
      <c r="J5" s="4745"/>
      <c r="K5" s="4749"/>
      <c r="L5" s="4750"/>
      <c r="M5" s="4751"/>
      <c r="N5" s="4751"/>
      <c r="O5" s="4750"/>
      <c r="P5" s="4752"/>
      <c r="Q5" s="4753"/>
      <c r="R5" s="4754"/>
      <c r="S5" s="4753"/>
      <c r="T5" s="4754"/>
      <c r="U5" s="4753"/>
      <c r="V5" s="4755"/>
      <c r="W5" s="4730"/>
      <c r="X5" s="4730"/>
      <c r="Y5" s="4730"/>
      <c r="Z5" s="4737"/>
      <c r="AA5" s="4737"/>
      <c r="AB5" s="4730"/>
      <c r="AC5" s="4730"/>
      <c r="AD5" s="4730"/>
      <c r="AE5" s="4730"/>
      <c r="AF5" s="4730"/>
      <c r="AG5" s="4730"/>
      <c r="AH5" s="4730"/>
      <c r="AI5" s="4730"/>
      <c r="AJ5" s="4730"/>
      <c r="AK5" s="4730"/>
      <c r="AL5" s="4730"/>
      <c r="AM5" s="4737"/>
      <c r="AN5" s="4737"/>
      <c r="AO5" s="4730"/>
      <c r="AP5" s="4730"/>
      <c r="AQ5" s="4730"/>
      <c r="AR5" s="4730"/>
      <c r="AS5" s="4730"/>
      <c r="AT5" s="4730"/>
      <c r="AU5" s="4730"/>
      <c r="AV5" s="4730"/>
      <c r="AW5" s="4730"/>
      <c r="AX5" s="4730"/>
      <c r="AY5" s="4730"/>
      <c r="AZ5" s="4737"/>
      <c r="BA5" s="4737"/>
      <c r="BB5" s="4730"/>
      <c r="BC5" s="4730"/>
      <c r="BD5" s="4730"/>
      <c r="BE5" s="4730"/>
      <c r="BF5" s="4730"/>
      <c r="BG5" s="4730"/>
      <c r="BH5" s="4730"/>
      <c r="BI5" s="4730"/>
      <c r="BJ5" s="4730"/>
      <c r="BK5" s="4730"/>
      <c r="BL5" s="4730"/>
      <c r="BM5" s="4730"/>
      <c r="BN5" s="4730"/>
      <c r="BO5" s="4730"/>
      <c r="BP5" s="4730"/>
      <c r="BQ5" s="4730"/>
      <c r="BR5" s="4730"/>
      <c r="BS5" s="4730"/>
      <c r="BT5" s="4730"/>
      <c r="BU5" s="4730"/>
      <c r="BV5" s="4730"/>
      <c r="BW5" s="4730"/>
      <c r="BX5" s="4730"/>
      <c r="BY5" s="4730"/>
      <c r="BZ5" s="4730"/>
      <c r="CA5" s="4730"/>
      <c r="CB5" s="4730"/>
      <c r="CC5" s="4730"/>
      <c r="CD5" s="4730"/>
      <c r="CE5" s="4730"/>
      <c r="CF5" s="4730"/>
      <c r="CG5" s="4730"/>
      <c r="CH5" s="4730"/>
      <c r="CI5" s="4730"/>
      <c r="CJ5" s="4730"/>
      <c r="CK5" s="4730"/>
      <c r="CL5" s="4730"/>
      <c r="CM5" s="4730"/>
      <c r="CN5" s="4730"/>
      <c r="CO5" s="4730"/>
      <c r="CP5" s="4730"/>
      <c r="CQ5" s="4730"/>
      <c r="CR5" s="4730"/>
      <c r="CS5" s="4730"/>
      <c r="CT5" s="4730"/>
      <c r="CU5" s="4730"/>
      <c r="CV5" s="4730"/>
      <c r="CW5" s="4730"/>
      <c r="CX5" s="4730"/>
      <c r="CY5" s="4730"/>
      <c r="CZ5" s="4730"/>
      <c r="DA5" s="4730"/>
    </row>
    <row r="6" spans="1:105" ht="14">
      <c r="A6" s="4730"/>
      <c r="B6" s="4762" t="str">
        <f>CONCATENATE("B4 Schedules for the financial year ",G4)</f>
        <v>B4 Schedules for the financial year 0</v>
      </c>
      <c r="C6" s="4730"/>
      <c r="D6" s="4730"/>
      <c r="E6" s="4730"/>
      <c r="F6" s="4730"/>
      <c r="G6" s="4730"/>
      <c r="H6" s="4730"/>
      <c r="I6" s="4748" t="s">
        <v>2104</v>
      </c>
      <c r="J6" s="4745"/>
      <c r="K6" s="4749"/>
      <c r="L6" s="4750"/>
      <c r="M6" s="4751"/>
      <c r="N6" s="4751"/>
      <c r="O6" s="4750"/>
      <c r="P6" s="4752"/>
      <c r="Q6" s="4753"/>
      <c r="R6" s="4754"/>
      <c r="S6" s="4753"/>
      <c r="T6" s="4754"/>
      <c r="U6" s="4753"/>
      <c r="V6" s="4755"/>
      <c r="W6" s="4730"/>
      <c r="X6" s="4730"/>
      <c r="Y6" s="4730"/>
      <c r="Z6" s="4737"/>
      <c r="AA6" s="4737"/>
      <c r="AB6" s="4730"/>
      <c r="AC6" s="4730"/>
      <c r="AD6" s="4730"/>
      <c r="AE6" s="4730"/>
      <c r="AF6" s="4730"/>
      <c r="AG6" s="4730"/>
      <c r="AH6" s="4730"/>
      <c r="AI6" s="4730"/>
      <c r="AJ6" s="4730"/>
      <c r="AK6" s="4730"/>
      <c r="AL6" s="4730"/>
      <c r="AM6" s="4737"/>
      <c r="AN6" s="4737"/>
      <c r="AO6" s="4730"/>
      <c r="AP6" s="4730"/>
      <c r="AQ6" s="4730"/>
      <c r="AR6" s="4730"/>
      <c r="AS6" s="4730"/>
      <c r="AT6" s="4730"/>
      <c r="AU6" s="4730"/>
      <c r="AV6" s="4730"/>
      <c r="AW6" s="4730"/>
      <c r="AX6" s="4730"/>
      <c r="AY6" s="4730"/>
      <c r="AZ6" s="4737"/>
      <c r="BA6" s="4737"/>
      <c r="BB6" s="4730"/>
      <c r="BC6" s="4730"/>
      <c r="BD6" s="4730"/>
      <c r="BE6" s="4730"/>
      <c r="BF6" s="4730"/>
      <c r="BG6" s="4730"/>
      <c r="BH6" s="4730"/>
      <c r="BI6" s="4730"/>
      <c r="BJ6" s="4730"/>
      <c r="BK6" s="4730"/>
      <c r="BL6" s="4730"/>
      <c r="BM6" s="4730"/>
      <c r="BN6" s="4730"/>
      <c r="BO6" s="4730"/>
      <c r="BP6" s="4730"/>
      <c r="BQ6" s="4730"/>
      <c r="BR6" s="4730"/>
      <c r="BS6" s="4730"/>
      <c r="BT6" s="4730"/>
      <c r="BU6" s="4730"/>
      <c r="BV6" s="4730"/>
      <c r="BW6" s="4730"/>
      <c r="BX6" s="4730"/>
      <c r="BY6" s="4730"/>
      <c r="BZ6" s="4730"/>
      <c r="CA6" s="4730"/>
      <c r="CB6" s="4730"/>
      <c r="CC6" s="4730"/>
      <c r="CD6" s="4730"/>
      <c r="CE6" s="4730"/>
      <c r="CF6" s="4730"/>
      <c r="CG6" s="4730"/>
      <c r="CH6" s="4730"/>
      <c r="CI6" s="4730"/>
      <c r="CJ6" s="4730"/>
      <c r="CK6" s="4730"/>
      <c r="CL6" s="4730"/>
      <c r="CM6" s="4730"/>
      <c r="CN6" s="4730"/>
      <c r="CO6" s="4730"/>
      <c r="CP6" s="4730"/>
      <c r="CQ6" s="4730"/>
      <c r="CR6" s="4730"/>
      <c r="CS6" s="4730"/>
      <c r="CT6" s="4730"/>
      <c r="CU6" s="4730"/>
      <c r="CV6" s="4730"/>
      <c r="CW6" s="4730"/>
      <c r="CX6" s="4730"/>
      <c r="CY6" s="4730"/>
      <c r="CZ6" s="4730"/>
      <c r="DA6" s="4730"/>
    </row>
    <row r="7" spans="1:105" ht="14">
      <c r="A7" s="4730"/>
      <c r="B7" s="4730"/>
      <c r="C7" s="4730"/>
      <c r="D7" s="4730"/>
      <c r="E7" s="4730"/>
      <c r="F7" s="4730"/>
      <c r="G7" s="4730"/>
      <c r="H7" s="4730"/>
      <c r="I7" s="4763" t="s">
        <v>2105</v>
      </c>
      <c r="J7" s="4764"/>
      <c r="K7" s="4765"/>
      <c r="L7" s="4750"/>
      <c r="M7" s="4751"/>
      <c r="N7" s="4751"/>
      <c r="O7" s="4750"/>
      <c r="P7" s="4766"/>
      <c r="Q7" s="4767"/>
      <c r="R7" s="4768"/>
      <c r="S7" s="4767"/>
      <c r="T7" s="4768"/>
      <c r="U7" s="4767"/>
      <c r="V7" s="4769"/>
      <c r="W7" s="4730"/>
      <c r="X7" s="4730"/>
      <c r="Y7" s="4730"/>
      <c r="Z7" s="4737"/>
      <c r="AA7" s="4737"/>
      <c r="AB7" s="4730"/>
      <c r="AC7" s="4730"/>
      <c r="AD7" s="4730"/>
      <c r="AE7" s="4730"/>
      <c r="AF7" s="4730"/>
      <c r="AG7" s="4730"/>
      <c r="AH7" s="4730"/>
      <c r="AI7" s="4730"/>
      <c r="AJ7" s="4730"/>
      <c r="AK7" s="4730"/>
      <c r="AL7" s="4730"/>
      <c r="AM7" s="4737"/>
      <c r="AN7" s="4737"/>
      <c r="AO7" s="4730"/>
      <c r="AP7" s="4730"/>
      <c r="AQ7" s="4730"/>
      <c r="AR7" s="4730"/>
      <c r="AS7" s="4730"/>
      <c r="AT7" s="4730"/>
      <c r="AU7" s="4730"/>
      <c r="AV7" s="4730"/>
      <c r="AW7" s="4730"/>
      <c r="AX7" s="4730"/>
      <c r="AY7" s="4730"/>
      <c r="AZ7" s="4737"/>
      <c r="BA7" s="4737"/>
      <c r="BB7" s="4730"/>
      <c r="BC7" s="4730"/>
      <c r="BD7" s="4730"/>
      <c r="BE7" s="4730"/>
      <c r="BF7" s="4730"/>
      <c r="BG7" s="4730"/>
      <c r="BH7" s="4730"/>
      <c r="BI7" s="4730"/>
      <c r="BJ7" s="4730"/>
      <c r="BK7" s="4730"/>
      <c r="BL7" s="4730"/>
      <c r="BM7" s="4730"/>
      <c r="BN7" s="4730"/>
      <c r="BO7" s="4730"/>
      <c r="BP7" s="4730"/>
      <c r="BQ7" s="4730"/>
      <c r="BR7" s="4730"/>
      <c r="BS7" s="4730"/>
      <c r="BT7" s="4730"/>
      <c r="BU7" s="4730"/>
      <c r="BV7" s="4730"/>
      <c r="BW7" s="4730"/>
      <c r="BX7" s="4730"/>
      <c r="BY7" s="4730"/>
      <c r="BZ7" s="4730"/>
      <c r="CA7" s="4730"/>
      <c r="CB7" s="4730"/>
      <c r="CC7" s="4730"/>
      <c r="CD7" s="4730"/>
      <c r="CE7" s="4730"/>
      <c r="CF7" s="4730"/>
      <c r="CG7" s="4730"/>
      <c r="CH7" s="4730"/>
      <c r="CI7" s="4730"/>
      <c r="CJ7" s="4730"/>
      <c r="CK7" s="4730"/>
      <c r="CL7" s="4730"/>
      <c r="CM7" s="4730"/>
      <c r="CN7" s="4730"/>
      <c r="CO7" s="4730"/>
      <c r="CP7" s="4730"/>
      <c r="CQ7" s="4730"/>
      <c r="CR7" s="4730"/>
      <c r="CS7" s="4730"/>
      <c r="CT7" s="4730"/>
      <c r="CU7" s="4730"/>
      <c r="CV7" s="4730"/>
      <c r="CW7" s="4730"/>
      <c r="CX7" s="4730"/>
      <c r="CY7" s="4730"/>
      <c r="CZ7" s="4730"/>
      <c r="DA7" s="4730"/>
    </row>
    <row r="8" spans="1:105" ht="14">
      <c r="A8" s="4730"/>
      <c r="B8" s="4770"/>
      <c r="C8" s="4732">
        <f>G4</f>
        <v>0</v>
      </c>
      <c r="D8" s="4732"/>
      <c r="E8" s="4732"/>
      <c r="F8" s="4732"/>
      <c r="G8" s="4732"/>
      <c r="H8" s="4732"/>
      <c r="I8" s="4732"/>
      <c r="J8" s="4732"/>
      <c r="K8" s="4732"/>
      <c r="L8" s="4732"/>
      <c r="M8" s="4771"/>
      <c r="N8" s="4772"/>
      <c r="O8" s="4770"/>
      <c r="P8" s="4732">
        <f>C$8</f>
        <v>0</v>
      </c>
      <c r="Q8" s="4732"/>
      <c r="R8" s="4732"/>
      <c r="S8" s="4732"/>
      <c r="T8" s="4732"/>
      <c r="U8" s="4732"/>
      <c r="V8" s="4732"/>
      <c r="W8" s="4732"/>
      <c r="X8" s="4732"/>
      <c r="Y8" s="4732"/>
      <c r="Z8" s="4771"/>
      <c r="AA8" s="4737"/>
      <c r="AB8" s="4770"/>
      <c r="AC8" s="4732">
        <f>P$8</f>
        <v>0</v>
      </c>
      <c r="AD8" s="4732"/>
      <c r="AE8" s="4732"/>
      <c r="AF8" s="4732"/>
      <c r="AG8" s="4732"/>
      <c r="AH8" s="4732"/>
      <c r="AI8" s="4732"/>
      <c r="AJ8" s="4732"/>
      <c r="AK8" s="4732"/>
      <c r="AL8" s="4732"/>
      <c r="AM8" s="4771"/>
      <c r="AN8" s="4737"/>
      <c r="AO8" s="4770"/>
      <c r="AP8" s="4732">
        <f>AC$8</f>
        <v>0</v>
      </c>
      <c r="AQ8" s="4732"/>
      <c r="AR8" s="4732"/>
      <c r="AS8" s="4732"/>
      <c r="AT8" s="4732"/>
      <c r="AU8" s="4732"/>
      <c r="AV8" s="4732"/>
      <c r="AW8" s="4732"/>
      <c r="AX8" s="4732"/>
      <c r="AY8" s="4732"/>
      <c r="AZ8" s="4771"/>
      <c r="BA8" s="4737"/>
      <c r="BB8" s="4770"/>
      <c r="BC8" s="4732">
        <f>AP$8</f>
        <v>0</v>
      </c>
      <c r="BD8" s="4732"/>
      <c r="BE8" s="4732"/>
      <c r="BF8" s="4732"/>
      <c r="BG8" s="4732"/>
      <c r="BH8" s="4732"/>
      <c r="BI8" s="4732"/>
      <c r="BJ8" s="4732"/>
      <c r="BK8" s="4732"/>
      <c r="BL8" s="4732"/>
      <c r="BM8" s="4733"/>
      <c r="BN8" s="4730"/>
      <c r="BO8" s="4770"/>
      <c r="BP8" s="4732">
        <f>BC$8</f>
        <v>0</v>
      </c>
      <c r="BQ8" s="4732"/>
      <c r="BR8" s="4732"/>
      <c r="BS8" s="4732"/>
      <c r="BT8" s="4732"/>
      <c r="BU8" s="4732"/>
      <c r="BV8" s="4732"/>
      <c r="BW8" s="4732"/>
      <c r="BX8" s="4732"/>
      <c r="BY8" s="4732"/>
      <c r="BZ8" s="4733"/>
      <c r="CA8" s="4730"/>
      <c r="CB8" s="4770"/>
      <c r="CC8" s="4732">
        <f>BP$8</f>
        <v>0</v>
      </c>
      <c r="CD8" s="4732"/>
      <c r="CE8" s="4732"/>
      <c r="CF8" s="4732"/>
      <c r="CG8" s="4732"/>
      <c r="CH8" s="4732"/>
      <c r="CI8" s="4732"/>
      <c r="CJ8" s="4732"/>
      <c r="CK8" s="4732"/>
      <c r="CL8" s="4732"/>
      <c r="CM8" s="4733"/>
      <c r="CN8" s="4730"/>
      <c r="CO8" s="4770"/>
      <c r="CP8" s="4732">
        <f>CC$8</f>
        <v>0</v>
      </c>
      <c r="CQ8" s="4732"/>
      <c r="CR8" s="4732"/>
      <c r="CS8" s="4732"/>
      <c r="CT8" s="4732"/>
      <c r="CU8" s="4732"/>
      <c r="CV8" s="4732"/>
      <c r="CW8" s="4732"/>
      <c r="CX8" s="4732"/>
      <c r="CY8" s="4732"/>
      <c r="CZ8" s="4733"/>
      <c r="DA8" s="4730"/>
    </row>
    <row r="9" spans="1:105" ht="14">
      <c r="A9" s="4730"/>
      <c r="B9" s="4748"/>
      <c r="C9" s="4773"/>
      <c r="D9" s="4773"/>
      <c r="E9" s="4773"/>
      <c r="F9" s="4773"/>
      <c r="G9" s="4773"/>
      <c r="H9" s="4773"/>
      <c r="I9" s="4773"/>
      <c r="J9" s="4773"/>
      <c r="K9" s="4773"/>
      <c r="L9" s="4774"/>
      <c r="M9" s="4775"/>
      <c r="N9" s="4773"/>
      <c r="O9" s="4748"/>
      <c r="P9" s="4773"/>
      <c r="Q9" s="4773"/>
      <c r="R9" s="4773"/>
      <c r="S9" s="4773"/>
      <c r="T9" s="4773"/>
      <c r="U9" s="4773"/>
      <c r="V9" s="4773"/>
      <c r="W9" s="4773"/>
      <c r="X9" s="4773"/>
      <c r="Y9" s="4773"/>
      <c r="Z9" s="4775"/>
      <c r="AA9" s="4776"/>
      <c r="AB9" s="4748"/>
      <c r="AC9" s="4773"/>
      <c r="AD9" s="4773"/>
      <c r="AE9" s="4773"/>
      <c r="AF9" s="4773"/>
      <c r="AG9" s="4773"/>
      <c r="AH9" s="4773"/>
      <c r="AI9" s="4773"/>
      <c r="AJ9" s="4773"/>
      <c r="AK9" s="4773"/>
      <c r="AL9" s="4773"/>
      <c r="AM9" s="4775"/>
      <c r="AN9" s="4776"/>
      <c r="AO9" s="4748"/>
      <c r="AP9" s="4773"/>
      <c r="AQ9" s="4773"/>
      <c r="AR9" s="4773"/>
      <c r="AS9" s="4773"/>
      <c r="AT9" s="4773"/>
      <c r="AU9" s="4773"/>
      <c r="AV9" s="4773"/>
      <c r="AW9" s="4773"/>
      <c r="AX9" s="4773"/>
      <c r="AY9" s="4773"/>
      <c r="AZ9" s="4775"/>
      <c r="BA9" s="4776"/>
      <c r="BB9" s="4748"/>
      <c r="BC9" s="4773"/>
      <c r="BD9" s="4773"/>
      <c r="BE9" s="4773"/>
      <c r="BF9" s="4773"/>
      <c r="BG9" s="4773"/>
      <c r="BH9" s="4773"/>
      <c r="BI9" s="4773"/>
      <c r="BJ9" s="4773"/>
      <c r="BK9" s="4773"/>
      <c r="BL9" s="4773"/>
      <c r="BM9" s="4747"/>
      <c r="BN9" s="4730"/>
      <c r="BO9" s="4748"/>
      <c r="BP9" s="4773"/>
      <c r="BQ9" s="4773"/>
      <c r="BR9" s="4773"/>
      <c r="BS9" s="4773"/>
      <c r="BT9" s="4773"/>
      <c r="BU9" s="4773"/>
      <c r="BV9" s="4773"/>
      <c r="BW9" s="4773"/>
      <c r="BX9" s="4773"/>
      <c r="BY9" s="4773"/>
      <c r="BZ9" s="4747"/>
      <c r="CA9" s="4730"/>
      <c r="CB9" s="4748"/>
      <c r="CC9" s="4773"/>
      <c r="CD9" s="4773"/>
      <c r="CE9" s="4777"/>
      <c r="CF9" s="4777"/>
      <c r="CG9" s="4773"/>
      <c r="CH9" s="4773"/>
      <c r="CI9" s="4773"/>
      <c r="CJ9" s="4773"/>
      <c r="CK9" s="4773"/>
      <c r="CL9" s="4773"/>
      <c r="CM9" s="4747"/>
      <c r="CN9" s="4730"/>
      <c r="CO9" s="4748"/>
      <c r="CP9" s="4773"/>
      <c r="CQ9" s="4773"/>
      <c r="CR9" s="4773"/>
      <c r="CS9" s="4773"/>
      <c r="CT9" s="4773"/>
      <c r="CU9" s="4773"/>
      <c r="CV9" s="4773"/>
      <c r="CW9" s="4773"/>
      <c r="CX9" s="4773"/>
      <c r="CY9" s="4773"/>
      <c r="CZ9" s="4747"/>
      <c r="DA9" s="4730"/>
    </row>
    <row r="10" spans="1:105" ht="15.5">
      <c r="A10" s="4730"/>
      <c r="B10" s="4748"/>
      <c r="C10" s="4778" t="s">
        <v>2106</v>
      </c>
      <c r="D10" s="4779"/>
      <c r="E10" s="4779"/>
      <c r="F10" s="4780"/>
      <c r="G10" s="4773"/>
      <c r="H10" s="4779" t="s">
        <v>2107</v>
      </c>
      <c r="I10" s="4773"/>
      <c r="J10" s="4779"/>
      <c r="K10" s="4773"/>
      <c r="L10" s="4774"/>
      <c r="M10" s="4775"/>
      <c r="N10" s="4773"/>
      <c r="O10" s="4748"/>
      <c r="P10" s="4781" t="s">
        <v>710</v>
      </c>
      <c r="Q10" s="4779"/>
      <c r="R10" s="4745"/>
      <c r="S10" s="4773"/>
      <c r="T10" s="4773"/>
      <c r="U10" s="4779" t="s">
        <v>2107</v>
      </c>
      <c r="V10" s="4779"/>
      <c r="W10" s="4773"/>
      <c r="X10" s="4773"/>
      <c r="Y10" s="4779"/>
      <c r="Z10" s="4782"/>
      <c r="AA10" s="4783"/>
      <c r="AB10" s="4748"/>
      <c r="AC10" s="4784" t="s">
        <v>706</v>
      </c>
      <c r="AD10" s="4779"/>
      <c r="AE10" s="4730"/>
      <c r="AF10" s="4773"/>
      <c r="AG10" s="4773"/>
      <c r="AH10" s="4779" t="s">
        <v>2107</v>
      </c>
      <c r="AI10" s="4779"/>
      <c r="AJ10" s="4773"/>
      <c r="AK10" s="4773"/>
      <c r="AL10" s="4779"/>
      <c r="AM10" s="4782"/>
      <c r="AN10" s="4783"/>
      <c r="AO10" s="4748"/>
      <c r="AP10" s="4784" t="s">
        <v>2108</v>
      </c>
      <c r="AQ10" s="4779"/>
      <c r="AR10" s="4730"/>
      <c r="AS10" s="4773"/>
      <c r="AT10" s="4773"/>
      <c r="AU10" s="4779" t="s">
        <v>2107</v>
      </c>
      <c r="AV10" s="4779"/>
      <c r="AW10" s="4773"/>
      <c r="AX10" s="4773"/>
      <c r="AY10" s="4779"/>
      <c r="AZ10" s="4782"/>
      <c r="BA10" s="4783"/>
      <c r="BB10" s="4748"/>
      <c r="BC10" s="4784" t="s">
        <v>670</v>
      </c>
      <c r="BD10" s="4779"/>
      <c r="BE10" s="4730"/>
      <c r="BF10" s="4773"/>
      <c r="BG10" s="4773"/>
      <c r="BH10" s="4779" t="s">
        <v>2107</v>
      </c>
      <c r="BI10" s="4779"/>
      <c r="BJ10" s="4773"/>
      <c r="BK10" s="4773"/>
      <c r="BL10" s="4779"/>
      <c r="BM10" s="4747"/>
      <c r="BN10" s="4730"/>
      <c r="BO10" s="4748"/>
      <c r="BP10" s="4784" t="s">
        <v>669</v>
      </c>
      <c r="BQ10" s="4779"/>
      <c r="BR10" s="4730"/>
      <c r="BS10" s="4773"/>
      <c r="BT10" s="4773"/>
      <c r="BU10" s="4779" t="s">
        <v>2107</v>
      </c>
      <c r="BV10" s="4779"/>
      <c r="BW10" s="4773"/>
      <c r="BX10" s="4773"/>
      <c r="BY10" s="4779"/>
      <c r="BZ10" s="4747"/>
      <c r="CA10" s="4730"/>
      <c r="CB10" s="4748"/>
      <c r="CC10" s="4777" t="s">
        <v>333</v>
      </c>
      <c r="CD10" s="4779"/>
      <c r="CE10" s="4730"/>
      <c r="CF10" s="4777"/>
      <c r="CG10" s="4773"/>
      <c r="CH10" s="4779" t="s">
        <v>2107</v>
      </c>
      <c r="CI10" s="4779"/>
      <c r="CJ10" s="4773"/>
      <c r="CK10" s="4773"/>
      <c r="CL10" s="4779"/>
      <c r="CM10" s="4747"/>
      <c r="CN10" s="4730"/>
      <c r="CO10" s="4748"/>
      <c r="CP10" s="4784" t="s">
        <v>332</v>
      </c>
      <c r="CQ10" s="4779"/>
      <c r="CR10" s="4730"/>
      <c r="CS10" s="4785"/>
      <c r="CT10" s="4773"/>
      <c r="CU10" s="4779" t="s">
        <v>2107</v>
      </c>
      <c r="CV10" s="4779"/>
      <c r="CW10" s="4773"/>
      <c r="CX10" s="4773"/>
      <c r="CY10" s="4779"/>
      <c r="CZ10" s="4747"/>
      <c r="DA10" s="4730"/>
    </row>
    <row r="11" spans="1:105" ht="14">
      <c r="A11" s="4730"/>
      <c r="B11" s="4748"/>
      <c r="C11" s="4773" t="s">
        <v>2109</v>
      </c>
      <c r="D11" s="4773"/>
      <c r="E11" s="4773"/>
      <c r="F11" s="4773"/>
      <c r="G11" s="4773"/>
      <c r="H11" s="4773"/>
      <c r="I11" s="4773"/>
      <c r="J11" s="4773"/>
      <c r="K11" s="4773"/>
      <c r="L11" s="4774"/>
      <c r="M11" s="4775"/>
      <c r="N11" s="4773"/>
      <c r="O11" s="4748"/>
      <c r="P11" s="4773" t="s">
        <v>2109</v>
      </c>
      <c r="Q11" s="4773"/>
      <c r="R11" s="4773"/>
      <c r="S11" s="4773"/>
      <c r="T11" s="4773"/>
      <c r="U11" s="4773"/>
      <c r="V11" s="4773"/>
      <c r="W11" s="4773"/>
      <c r="X11" s="4773"/>
      <c r="Y11" s="4773"/>
      <c r="Z11" s="4775"/>
      <c r="AA11" s="4776"/>
      <c r="AB11" s="4748"/>
      <c r="AC11" s="4773" t="s">
        <v>2109</v>
      </c>
      <c r="AD11" s="4773"/>
      <c r="AE11" s="4773"/>
      <c r="AF11" s="4773"/>
      <c r="AG11" s="4773"/>
      <c r="AH11" s="4773"/>
      <c r="AI11" s="4773"/>
      <c r="AJ11" s="4773"/>
      <c r="AK11" s="4773"/>
      <c r="AL11" s="4773"/>
      <c r="AM11" s="4775"/>
      <c r="AN11" s="4776"/>
      <c r="AO11" s="4748"/>
      <c r="AP11" s="4773" t="s">
        <v>2109</v>
      </c>
      <c r="AQ11" s="4773"/>
      <c r="AR11" s="4773"/>
      <c r="AS11" s="4773"/>
      <c r="AT11" s="4773"/>
      <c r="AU11" s="4773"/>
      <c r="AV11" s="4773"/>
      <c r="AW11" s="4773"/>
      <c r="AX11" s="4773"/>
      <c r="AY11" s="4773"/>
      <c r="AZ11" s="4775"/>
      <c r="BA11" s="4776"/>
      <c r="BB11" s="4748"/>
      <c r="BC11" s="4773" t="s">
        <v>2109</v>
      </c>
      <c r="BD11" s="4773"/>
      <c r="BE11" s="4773"/>
      <c r="BF11" s="4773"/>
      <c r="BG11" s="4773"/>
      <c r="BH11" s="4773"/>
      <c r="BI11" s="4773"/>
      <c r="BJ11" s="4773"/>
      <c r="BK11" s="4773"/>
      <c r="BL11" s="4773"/>
      <c r="BM11" s="4747"/>
      <c r="BN11" s="4730"/>
      <c r="BO11" s="4748"/>
      <c r="BP11" s="4773" t="s">
        <v>2109</v>
      </c>
      <c r="BQ11" s="4773"/>
      <c r="BR11" s="4773"/>
      <c r="BS11" s="4773"/>
      <c r="BT11" s="4773"/>
      <c r="BU11" s="4773"/>
      <c r="BV11" s="4773"/>
      <c r="BW11" s="4773"/>
      <c r="BX11" s="4773"/>
      <c r="BY11" s="4773"/>
      <c r="BZ11" s="4747"/>
      <c r="CA11" s="4730"/>
      <c r="CB11" s="4748"/>
      <c r="CC11" s="4773" t="s">
        <v>2109</v>
      </c>
      <c r="CD11" s="4773"/>
      <c r="CE11" s="4773"/>
      <c r="CF11" s="4773"/>
      <c r="CG11" s="4773"/>
      <c r="CH11" s="4773"/>
      <c r="CI11" s="4773"/>
      <c r="CJ11" s="4773"/>
      <c r="CK11" s="4773"/>
      <c r="CL11" s="4773"/>
      <c r="CM11" s="4747"/>
      <c r="CN11" s="4730"/>
      <c r="CO11" s="4748"/>
      <c r="CP11" s="4773" t="s">
        <v>2109</v>
      </c>
      <c r="CQ11" s="4773"/>
      <c r="CR11" s="4773"/>
      <c r="CS11" s="4773"/>
      <c r="CT11" s="4773"/>
      <c r="CU11" s="4773"/>
      <c r="CV11" s="4773"/>
      <c r="CW11" s="4773"/>
      <c r="CX11" s="4773"/>
      <c r="CY11" s="4773"/>
      <c r="CZ11" s="4747"/>
      <c r="DA11" s="4730"/>
    </row>
    <row r="12" spans="1:105" ht="89.25" customHeight="1">
      <c r="A12" s="4730"/>
      <c r="B12" s="4748"/>
      <c r="C12" s="4786"/>
      <c r="D12" s="4786"/>
      <c r="E12" s="4786"/>
      <c r="F12" s="4787" t="str">
        <f>CONCATENATE("Figures grouped by Accident Year ending ",$F$3)</f>
        <v>Figures grouped by Accident Year ending 0-Jan</v>
      </c>
      <c r="G12" s="4788" t="str">
        <f>CONCATENATE("No of claims first reported in ",C8)</f>
        <v>No of claims first reported in 0</v>
      </c>
      <c r="H12" s="4788" t="str">
        <f>CONCATENATE("Gross Claim Payments during ",C8)</f>
        <v>Gross Claim Payments during 0</v>
      </c>
      <c r="I12" s="4788" t="str">
        <f>CONCATENATE("Cumulative Claim payments from accident year to end of financial year ", C8)</f>
        <v>Cumulative Claim payments from accident year to end of financial year 0</v>
      </c>
      <c r="J12" s="4788" t="str">
        <f>CONCATENATE("No of claims outstanding at end of financial year ",C8)</f>
        <v>No of claims outstanding at end of financial year 0</v>
      </c>
      <c r="K12" s="4788" t="str">
        <f>CONCATENATE("Gross Case reserves on claims outstanding at end of financial year ", C8)</f>
        <v>Gross Case reserves on claims outstanding at end of financial year 0</v>
      </c>
      <c r="L12" s="4788" t="str">
        <f>CONCATENATE("Gross IBNR reserve at end of financial year ", C8)</f>
        <v>Gross IBNR reserve at end of financial year 0</v>
      </c>
      <c r="M12" s="4789"/>
      <c r="N12" s="4790"/>
      <c r="O12" s="4748"/>
      <c r="P12" s="4786"/>
      <c r="Q12" s="4786"/>
      <c r="R12" s="4786"/>
      <c r="S12" s="4787" t="str">
        <f>CONCATENATE("Figures grouped by Accident Year ending  ",$F$3)</f>
        <v>Figures grouped by Accident Year ending  0-Jan</v>
      </c>
      <c r="T12" s="4791" t="str">
        <f>CONCATENATE("No of claims first reported in ",P8)</f>
        <v>No of claims first reported in 0</v>
      </c>
      <c r="U12" s="4788" t="str">
        <f>CONCATENATE("Gross Claim Payments during ",P8)</f>
        <v>Gross Claim Payments during 0</v>
      </c>
      <c r="V12" s="4788" t="str">
        <f>CONCATENATE("Cumulative Claim payments from accident year to end of financial year ", P8)</f>
        <v>Cumulative Claim payments from accident year to end of financial year 0</v>
      </c>
      <c r="W12" s="4788" t="str">
        <f>CONCATENATE("No of claims outstanding at end of financial year ",P8)</f>
        <v>No of claims outstanding at end of financial year 0</v>
      </c>
      <c r="X12" s="4788" t="str">
        <f>CONCATENATE("Gross Case reserves on claims outstanding at end of financial year ", P8)</f>
        <v>Gross Case reserves on claims outstanding at end of financial year 0</v>
      </c>
      <c r="Y12" s="4788" t="str">
        <f>CONCATENATE("Gross IBNR reserve at end of financial year ", P8)</f>
        <v>Gross IBNR reserve at end of financial year 0</v>
      </c>
      <c r="Z12" s="4789"/>
      <c r="AA12" s="4790"/>
      <c r="AB12" s="4748"/>
      <c r="AC12" s="4786"/>
      <c r="AD12" s="4786"/>
      <c r="AE12" s="4786"/>
      <c r="AF12" s="4787" t="str">
        <f>CONCATENATE("Figures grouped by Accident Year ending  ",$F$3)</f>
        <v>Figures grouped by Accident Year ending  0-Jan</v>
      </c>
      <c r="AG12" s="4791" t="str">
        <f>CONCATENATE("No of claims first reported in ",AC8)</f>
        <v>No of claims first reported in 0</v>
      </c>
      <c r="AH12" s="4788" t="str">
        <f>CONCATENATE("Gross Claim Payments during ",AC8)</f>
        <v>Gross Claim Payments during 0</v>
      </c>
      <c r="AI12" s="4788" t="str">
        <f>CONCATENATE("Cumulative Claim payments from accident year to end of financial year ", AC8)</f>
        <v>Cumulative Claim payments from accident year to end of financial year 0</v>
      </c>
      <c r="AJ12" s="4788" t="str">
        <f>CONCATENATE("No of claims outstanding at end of financial year ",AC8)</f>
        <v>No of claims outstanding at end of financial year 0</v>
      </c>
      <c r="AK12" s="4788" t="str">
        <f>CONCATENATE("Gross Case reserves on claims outstanding at end of financial year ", AC8)</f>
        <v>Gross Case reserves on claims outstanding at end of financial year 0</v>
      </c>
      <c r="AL12" s="4788" t="str">
        <f>CONCATENATE("Gross IBNR reserve at end of financial year ", AC8)</f>
        <v>Gross IBNR reserve at end of financial year 0</v>
      </c>
      <c r="AM12" s="4789"/>
      <c r="AN12" s="4790"/>
      <c r="AO12" s="4748"/>
      <c r="AP12" s="4786"/>
      <c r="AQ12" s="4786"/>
      <c r="AR12" s="4786"/>
      <c r="AS12" s="4787" t="str">
        <f>CONCATENATE("Figures grouped by Accident Year ending  ",$F$3)</f>
        <v>Figures grouped by Accident Year ending  0-Jan</v>
      </c>
      <c r="AT12" s="4791" t="str">
        <f>CONCATENATE("No of claims first reported in ",AP8)</f>
        <v>No of claims first reported in 0</v>
      </c>
      <c r="AU12" s="4788" t="str">
        <f>CONCATENATE("Gross Claim Payments during ",AP8)</f>
        <v>Gross Claim Payments during 0</v>
      </c>
      <c r="AV12" s="4788" t="str">
        <f>CONCATENATE("Cumulative Claim payments from accident year to end of financial year ", AP8)</f>
        <v>Cumulative Claim payments from accident year to end of financial year 0</v>
      </c>
      <c r="AW12" s="4788" t="str">
        <f>CONCATENATE("No of claims outstanding at end of financial year ",AP8)</f>
        <v>No of claims outstanding at end of financial year 0</v>
      </c>
      <c r="AX12" s="4788" t="str">
        <f>CONCATENATE("Gross Case reserves on claims outstanding at end of financial year ", AP8)</f>
        <v>Gross Case reserves on claims outstanding at end of financial year 0</v>
      </c>
      <c r="AY12" s="4788" t="str">
        <f>CONCATENATE("Gross IBNR reserve at end of financial year ", AP8)</f>
        <v>Gross IBNR reserve at end of financial year 0</v>
      </c>
      <c r="AZ12" s="4789"/>
      <c r="BA12" s="4790"/>
      <c r="BB12" s="4748"/>
      <c r="BC12" s="4786"/>
      <c r="BD12" s="4786"/>
      <c r="BE12" s="4786"/>
      <c r="BF12" s="4787" t="str">
        <f>CONCATENATE("Figures grouped by Accident Year ending  ",$F$3)</f>
        <v>Figures grouped by Accident Year ending  0-Jan</v>
      </c>
      <c r="BG12" s="4791" t="str">
        <f>CONCATENATE("No of claims first reported in ",BC8)</f>
        <v>No of claims first reported in 0</v>
      </c>
      <c r="BH12" s="4788" t="str">
        <f>CONCATENATE("Gross Claim Payments during ",BC8)</f>
        <v>Gross Claim Payments during 0</v>
      </c>
      <c r="BI12" s="4788" t="str">
        <f>CONCATENATE("Cumulative Claim payments from accident year to end of financial year ", BC8)</f>
        <v>Cumulative Claim payments from accident year to end of financial year 0</v>
      </c>
      <c r="BJ12" s="4788" t="str">
        <f>CONCATENATE("No of claims outstanding at end of financial year ",BC8)</f>
        <v>No of claims outstanding at end of financial year 0</v>
      </c>
      <c r="BK12" s="4788" t="str">
        <f>CONCATENATE("Gross Case reserves on claims outstanding at end of financial year ", BC8)</f>
        <v>Gross Case reserves on claims outstanding at end of financial year 0</v>
      </c>
      <c r="BL12" s="4788" t="str">
        <f>CONCATENATE("Gross IBNR reserve at end of financial year ", BC8)</f>
        <v>Gross IBNR reserve at end of financial year 0</v>
      </c>
      <c r="BM12" s="4747"/>
      <c r="BN12" s="4730"/>
      <c r="BO12" s="4748"/>
      <c r="BP12" s="4786"/>
      <c r="BQ12" s="4786"/>
      <c r="BR12" s="4786"/>
      <c r="BS12" s="4787" t="str">
        <f>CONCATENATE("Figures grouped by Accident Year ending  ",$F$3)</f>
        <v>Figures grouped by Accident Year ending  0-Jan</v>
      </c>
      <c r="BT12" s="4791" t="str">
        <f>CONCATENATE("No of claims first reported in ",BP8)</f>
        <v>No of claims first reported in 0</v>
      </c>
      <c r="BU12" s="4788" t="str">
        <f>CONCATENATE("Gross Claim Payments during ",BP8)</f>
        <v>Gross Claim Payments during 0</v>
      </c>
      <c r="BV12" s="4788" t="str">
        <f>CONCATENATE("Cumulative Claim payments from accident year to end of financial year ", BP8)</f>
        <v>Cumulative Claim payments from accident year to end of financial year 0</v>
      </c>
      <c r="BW12" s="4788" t="str">
        <f>CONCATENATE("No of claims outstanding at end of financial year ",BP8)</f>
        <v>No of claims outstanding at end of financial year 0</v>
      </c>
      <c r="BX12" s="4788" t="str">
        <f>CONCATENATE("Gross Case reserves on claims outstanding at end of financial year ", BP8)</f>
        <v>Gross Case reserves on claims outstanding at end of financial year 0</v>
      </c>
      <c r="BY12" s="4788" t="str">
        <f>CONCATENATE("Gross IBNR reserve at end of financial year ", BP8)</f>
        <v>Gross IBNR reserve at end of financial year 0</v>
      </c>
      <c r="BZ12" s="4747"/>
      <c r="CA12" s="4730"/>
      <c r="CB12" s="4748"/>
      <c r="CC12" s="4786"/>
      <c r="CD12" s="4786"/>
      <c r="CE12" s="4786"/>
      <c r="CF12" s="4787" t="str">
        <f>CONCATENATE("Figures grouped by Accident Year ending  ",$F$3)</f>
        <v>Figures grouped by Accident Year ending  0-Jan</v>
      </c>
      <c r="CG12" s="4791" t="str">
        <f>CONCATENATE("No of claims first reported in ",CC8)</f>
        <v>No of claims first reported in 0</v>
      </c>
      <c r="CH12" s="4788" t="str">
        <f>CONCATENATE("Gross Claim Payments during ",CC8)</f>
        <v>Gross Claim Payments during 0</v>
      </c>
      <c r="CI12" s="4788" t="str">
        <f>CONCATENATE("Cumulative Claim payments from accident year to end of financial year ", CC8)</f>
        <v>Cumulative Claim payments from accident year to end of financial year 0</v>
      </c>
      <c r="CJ12" s="4788" t="str">
        <f>CONCATENATE("No of claims outstanding at end of financial year ",CC8)</f>
        <v>No of claims outstanding at end of financial year 0</v>
      </c>
      <c r="CK12" s="4788" t="str">
        <f>CONCATENATE("Gross Case reserves on claims outstanding at end of financial year ", CC8)</f>
        <v>Gross Case reserves on claims outstanding at end of financial year 0</v>
      </c>
      <c r="CL12" s="4788" t="str">
        <f>CONCATENATE("Gross IBNR reserve at end of financial year ", CC8)</f>
        <v>Gross IBNR reserve at end of financial year 0</v>
      </c>
      <c r="CM12" s="4747"/>
      <c r="CN12" s="4730"/>
      <c r="CO12" s="4748"/>
      <c r="CP12" s="4786"/>
      <c r="CQ12" s="4786"/>
      <c r="CR12" s="4786"/>
      <c r="CS12" s="4787" t="str">
        <f>CONCATENATE("Figures grouped by Accident Year ending  ",$F$3)</f>
        <v>Figures grouped by Accident Year ending  0-Jan</v>
      </c>
      <c r="CT12" s="4791" t="str">
        <f>CONCATENATE("No of claims first reported in ",CP8)</f>
        <v>No of claims first reported in 0</v>
      </c>
      <c r="CU12" s="4788" t="str">
        <f>CONCATENATE("Gross Claim Payments during ",CP8)</f>
        <v>Gross Claim Payments during 0</v>
      </c>
      <c r="CV12" s="4788" t="str">
        <f>CONCATENATE("Cumulative Claim payments from accident year to end of financial year ", CP8)</f>
        <v>Cumulative Claim payments from accident year to end of financial year 0</v>
      </c>
      <c r="CW12" s="4788" t="str">
        <f>CONCATENATE("No of claims outstanding at end of financial year ",CP8)</f>
        <v>No of claims outstanding at end of financial year 0</v>
      </c>
      <c r="CX12" s="4788" t="str">
        <f>CONCATENATE("Gross Case reserves on claims outstanding at end of financial year ", CP8)</f>
        <v>Gross Case reserves on claims outstanding at end of financial year 0</v>
      </c>
      <c r="CY12" s="4788" t="str">
        <f>CONCATENATE("Gross IBNR reserve at end of financial year ", CP8)</f>
        <v>Gross IBNR reserve at end of financial year 0</v>
      </c>
      <c r="CZ12" s="4747"/>
      <c r="DA12" s="4730"/>
    </row>
    <row r="13" spans="1:105" ht="14">
      <c r="A13" s="4737"/>
      <c r="B13" s="4792"/>
      <c r="C13" s="4773"/>
      <c r="D13" s="4773"/>
      <c r="E13" s="4773"/>
      <c r="F13" s="4793">
        <v>1</v>
      </c>
      <c r="G13" s="4794" t="s">
        <v>2110</v>
      </c>
      <c r="H13" s="4794" t="s">
        <v>2111</v>
      </c>
      <c r="I13" s="4794" t="s">
        <v>2112</v>
      </c>
      <c r="J13" s="4794" t="s">
        <v>2113</v>
      </c>
      <c r="K13" s="4794" t="s">
        <v>2114</v>
      </c>
      <c r="L13" s="4794" t="s">
        <v>2115</v>
      </c>
      <c r="M13" s="4795"/>
      <c r="N13" s="4796"/>
      <c r="O13" s="4792"/>
      <c r="P13" s="4773"/>
      <c r="Q13" s="4773"/>
      <c r="R13" s="4773"/>
      <c r="S13" s="4797">
        <v>1</v>
      </c>
      <c r="T13" s="4794" t="s">
        <v>2110</v>
      </c>
      <c r="U13" s="4794" t="s">
        <v>2111</v>
      </c>
      <c r="V13" s="4794" t="s">
        <v>2112</v>
      </c>
      <c r="W13" s="4794" t="s">
        <v>2113</v>
      </c>
      <c r="X13" s="4794" t="s">
        <v>2114</v>
      </c>
      <c r="Y13" s="4794" t="s">
        <v>2115</v>
      </c>
      <c r="Z13" s="4795"/>
      <c r="AA13" s="4798"/>
      <c r="AB13" s="4792"/>
      <c r="AC13" s="4773"/>
      <c r="AD13" s="4773"/>
      <c r="AE13" s="4773"/>
      <c r="AF13" s="4797">
        <v>1</v>
      </c>
      <c r="AG13" s="4794" t="s">
        <v>2110</v>
      </c>
      <c r="AH13" s="4794" t="s">
        <v>2111</v>
      </c>
      <c r="AI13" s="4794" t="s">
        <v>2112</v>
      </c>
      <c r="AJ13" s="4794" t="s">
        <v>2113</v>
      </c>
      <c r="AK13" s="4794" t="s">
        <v>2114</v>
      </c>
      <c r="AL13" s="4794" t="s">
        <v>2115</v>
      </c>
      <c r="AM13" s="4795"/>
      <c r="AN13" s="4798"/>
      <c r="AO13" s="4792"/>
      <c r="AP13" s="4773"/>
      <c r="AQ13" s="4773"/>
      <c r="AR13" s="4773"/>
      <c r="AS13" s="4797">
        <v>1</v>
      </c>
      <c r="AT13" s="4794" t="s">
        <v>2110</v>
      </c>
      <c r="AU13" s="4794" t="s">
        <v>2111</v>
      </c>
      <c r="AV13" s="4794" t="s">
        <v>2112</v>
      </c>
      <c r="AW13" s="4794" t="s">
        <v>2113</v>
      </c>
      <c r="AX13" s="4794" t="s">
        <v>2114</v>
      </c>
      <c r="AY13" s="4794" t="s">
        <v>2115</v>
      </c>
      <c r="AZ13" s="4795"/>
      <c r="BA13" s="4798"/>
      <c r="BB13" s="4792"/>
      <c r="BC13" s="4773"/>
      <c r="BD13" s="4773"/>
      <c r="BE13" s="4773"/>
      <c r="BF13" s="4797">
        <v>1</v>
      </c>
      <c r="BG13" s="4794" t="s">
        <v>2110</v>
      </c>
      <c r="BH13" s="4794" t="s">
        <v>2111</v>
      </c>
      <c r="BI13" s="4794" t="s">
        <v>2112</v>
      </c>
      <c r="BJ13" s="4794" t="s">
        <v>2113</v>
      </c>
      <c r="BK13" s="4794" t="s">
        <v>2114</v>
      </c>
      <c r="BL13" s="4794" t="s">
        <v>2115</v>
      </c>
      <c r="BM13" s="4799"/>
      <c r="BN13" s="4737"/>
      <c r="BO13" s="4792"/>
      <c r="BP13" s="4773"/>
      <c r="BQ13" s="4773"/>
      <c r="BR13" s="4773"/>
      <c r="BS13" s="4797">
        <v>1</v>
      </c>
      <c r="BT13" s="4794" t="s">
        <v>2110</v>
      </c>
      <c r="BU13" s="4794" t="s">
        <v>2111</v>
      </c>
      <c r="BV13" s="4794" t="s">
        <v>2112</v>
      </c>
      <c r="BW13" s="4794" t="s">
        <v>2113</v>
      </c>
      <c r="BX13" s="4794" t="s">
        <v>2114</v>
      </c>
      <c r="BY13" s="4794" t="s">
        <v>2115</v>
      </c>
      <c r="BZ13" s="4799"/>
      <c r="CA13" s="4737"/>
      <c r="CB13" s="4792"/>
      <c r="CC13" s="4773"/>
      <c r="CD13" s="4773"/>
      <c r="CE13" s="4773"/>
      <c r="CF13" s="4797">
        <v>1</v>
      </c>
      <c r="CG13" s="4794" t="s">
        <v>2110</v>
      </c>
      <c r="CH13" s="4794" t="s">
        <v>2111</v>
      </c>
      <c r="CI13" s="4794" t="s">
        <v>2112</v>
      </c>
      <c r="CJ13" s="4794" t="s">
        <v>2113</v>
      </c>
      <c r="CK13" s="4794" t="s">
        <v>2114</v>
      </c>
      <c r="CL13" s="4794" t="s">
        <v>2115</v>
      </c>
      <c r="CM13" s="4799"/>
      <c r="CN13" s="4737"/>
      <c r="CO13" s="4792"/>
      <c r="CP13" s="4773"/>
      <c r="CQ13" s="4773"/>
      <c r="CR13" s="4773"/>
      <c r="CS13" s="4797">
        <v>1</v>
      </c>
      <c r="CT13" s="4794" t="s">
        <v>2110</v>
      </c>
      <c r="CU13" s="4794" t="s">
        <v>2111</v>
      </c>
      <c r="CV13" s="4794" t="s">
        <v>2112</v>
      </c>
      <c r="CW13" s="4794" t="s">
        <v>2113</v>
      </c>
      <c r="CX13" s="4794" t="s">
        <v>2114</v>
      </c>
      <c r="CY13" s="4794" t="s">
        <v>2115</v>
      </c>
      <c r="CZ13" s="4799"/>
      <c r="DA13" s="4730"/>
    </row>
    <row r="14" spans="1:105" ht="14">
      <c r="A14" s="4737"/>
      <c r="B14" s="4792"/>
      <c r="C14" s="4773"/>
      <c r="D14" s="4773"/>
      <c r="E14" s="4773"/>
      <c r="F14" s="4800"/>
      <c r="G14" s="4801" t="s">
        <v>734</v>
      </c>
      <c r="H14" s="4801" t="s">
        <v>349</v>
      </c>
      <c r="I14" s="4801" t="s">
        <v>349</v>
      </c>
      <c r="J14" s="4801" t="s">
        <v>734</v>
      </c>
      <c r="K14" s="4801" t="s">
        <v>349</v>
      </c>
      <c r="L14" s="4801" t="s">
        <v>349</v>
      </c>
      <c r="M14" s="4802"/>
      <c r="N14" s="4803"/>
      <c r="O14" s="4792"/>
      <c r="P14" s="4773"/>
      <c r="Q14" s="4773"/>
      <c r="R14" s="4773"/>
      <c r="S14" s="4800"/>
      <c r="T14" s="4801" t="s">
        <v>734</v>
      </c>
      <c r="U14" s="4801" t="s">
        <v>349</v>
      </c>
      <c r="V14" s="4801" t="s">
        <v>349</v>
      </c>
      <c r="W14" s="4801" t="s">
        <v>734</v>
      </c>
      <c r="X14" s="4801" t="s">
        <v>349</v>
      </c>
      <c r="Y14" s="4801" t="s">
        <v>349</v>
      </c>
      <c r="Z14" s="4802"/>
      <c r="AA14" s="4803"/>
      <c r="AB14" s="4792"/>
      <c r="AC14" s="4773"/>
      <c r="AD14" s="4773"/>
      <c r="AE14" s="4773"/>
      <c r="AF14" s="4800"/>
      <c r="AG14" s="4801" t="s">
        <v>734</v>
      </c>
      <c r="AH14" s="4801" t="s">
        <v>349</v>
      </c>
      <c r="AI14" s="4801" t="s">
        <v>349</v>
      </c>
      <c r="AJ14" s="4801" t="s">
        <v>734</v>
      </c>
      <c r="AK14" s="4801" t="s">
        <v>349</v>
      </c>
      <c r="AL14" s="4801" t="s">
        <v>349</v>
      </c>
      <c r="AM14" s="4802"/>
      <c r="AN14" s="4803"/>
      <c r="AO14" s="4792"/>
      <c r="AP14" s="4773"/>
      <c r="AQ14" s="4773"/>
      <c r="AR14" s="4773"/>
      <c r="AS14" s="4800"/>
      <c r="AT14" s="4801" t="s">
        <v>734</v>
      </c>
      <c r="AU14" s="4801" t="s">
        <v>349</v>
      </c>
      <c r="AV14" s="4801" t="s">
        <v>349</v>
      </c>
      <c r="AW14" s="4801" t="s">
        <v>734</v>
      </c>
      <c r="AX14" s="4801" t="s">
        <v>349</v>
      </c>
      <c r="AY14" s="4801" t="s">
        <v>349</v>
      </c>
      <c r="AZ14" s="4802"/>
      <c r="BA14" s="4803"/>
      <c r="BB14" s="4792"/>
      <c r="BC14" s="4773"/>
      <c r="BD14" s="4773"/>
      <c r="BE14" s="4773"/>
      <c r="BF14" s="4800"/>
      <c r="BG14" s="4801" t="s">
        <v>734</v>
      </c>
      <c r="BH14" s="4801" t="s">
        <v>349</v>
      </c>
      <c r="BI14" s="4801" t="s">
        <v>349</v>
      </c>
      <c r="BJ14" s="4801" t="s">
        <v>734</v>
      </c>
      <c r="BK14" s="4801" t="s">
        <v>349</v>
      </c>
      <c r="BL14" s="4801" t="s">
        <v>349</v>
      </c>
      <c r="BM14" s="4799"/>
      <c r="BN14" s="4737"/>
      <c r="BO14" s="4792"/>
      <c r="BP14" s="4773"/>
      <c r="BQ14" s="4773"/>
      <c r="BR14" s="4773"/>
      <c r="BS14" s="4800"/>
      <c r="BT14" s="4801" t="s">
        <v>734</v>
      </c>
      <c r="BU14" s="4801" t="s">
        <v>349</v>
      </c>
      <c r="BV14" s="4801" t="s">
        <v>349</v>
      </c>
      <c r="BW14" s="4801" t="s">
        <v>734</v>
      </c>
      <c r="BX14" s="4801" t="s">
        <v>349</v>
      </c>
      <c r="BY14" s="4801" t="s">
        <v>349</v>
      </c>
      <c r="BZ14" s="4799"/>
      <c r="CA14" s="4737"/>
      <c r="CB14" s="4792"/>
      <c r="CC14" s="4773"/>
      <c r="CD14" s="4773"/>
      <c r="CE14" s="4773"/>
      <c r="CF14" s="4800"/>
      <c r="CG14" s="4801" t="s">
        <v>734</v>
      </c>
      <c r="CH14" s="4801" t="s">
        <v>349</v>
      </c>
      <c r="CI14" s="4801" t="s">
        <v>349</v>
      </c>
      <c r="CJ14" s="4801" t="s">
        <v>734</v>
      </c>
      <c r="CK14" s="4801" t="s">
        <v>349</v>
      </c>
      <c r="CL14" s="4801" t="s">
        <v>349</v>
      </c>
      <c r="CM14" s="4799"/>
      <c r="CN14" s="4737"/>
      <c r="CO14" s="4792"/>
      <c r="CP14" s="4773"/>
      <c r="CQ14" s="4773"/>
      <c r="CR14" s="4773"/>
      <c r="CS14" s="4800"/>
      <c r="CT14" s="4801" t="s">
        <v>734</v>
      </c>
      <c r="CU14" s="4801" t="s">
        <v>349</v>
      </c>
      <c r="CV14" s="4801" t="s">
        <v>349</v>
      </c>
      <c r="CW14" s="4801" t="s">
        <v>734</v>
      </c>
      <c r="CX14" s="4801" t="s">
        <v>349</v>
      </c>
      <c r="CY14" s="4801" t="s">
        <v>349</v>
      </c>
      <c r="CZ14" s="4799"/>
      <c r="DA14" s="4730"/>
    </row>
    <row r="15" spans="1:105" ht="14">
      <c r="A15" s="4737"/>
      <c r="B15" s="4792"/>
      <c r="C15" s="4773"/>
      <c r="D15" s="4773"/>
      <c r="E15" s="4773"/>
      <c r="F15" s="4773"/>
      <c r="G15" s="4804">
        <f>G31</f>
        <v>0</v>
      </c>
      <c r="H15" s="4804">
        <f t="shared" ref="H15:L15" si="0">H31</f>
        <v>0</v>
      </c>
      <c r="I15" s="4804"/>
      <c r="J15" s="4804">
        <f t="shared" si="0"/>
        <v>0</v>
      </c>
      <c r="K15" s="4804">
        <f t="shared" si="0"/>
        <v>0</v>
      </c>
      <c r="L15" s="4804">
        <f t="shared" si="0"/>
        <v>0</v>
      </c>
      <c r="M15" s="4805"/>
      <c r="N15" s="4806"/>
      <c r="O15" s="4792"/>
      <c r="P15" s="4773"/>
      <c r="Q15" s="4773"/>
      <c r="R15" s="4773"/>
      <c r="S15" s="4773"/>
      <c r="T15" s="4804">
        <f>T31</f>
        <v>0</v>
      </c>
      <c r="U15" s="4804">
        <f t="shared" ref="U15:Y15" si="1">U31</f>
        <v>0</v>
      </c>
      <c r="V15" s="4804"/>
      <c r="W15" s="4804">
        <f t="shared" si="1"/>
        <v>0</v>
      </c>
      <c r="X15" s="4804">
        <f t="shared" si="1"/>
        <v>0</v>
      </c>
      <c r="Y15" s="4804">
        <f t="shared" si="1"/>
        <v>0</v>
      </c>
      <c r="Z15" s="4807"/>
      <c r="AA15" s="4808"/>
      <c r="AB15" s="4792"/>
      <c r="AC15" s="4773"/>
      <c r="AD15" s="4773"/>
      <c r="AE15" s="4773"/>
      <c r="AF15" s="4773"/>
      <c r="AG15" s="4804">
        <f>AG31</f>
        <v>0</v>
      </c>
      <c r="AH15" s="4804">
        <f t="shared" ref="AH15:AL15" si="2">AH31</f>
        <v>0</v>
      </c>
      <c r="AI15" s="4804"/>
      <c r="AJ15" s="4804">
        <f t="shared" si="2"/>
        <v>0</v>
      </c>
      <c r="AK15" s="4804">
        <f t="shared" si="2"/>
        <v>0</v>
      </c>
      <c r="AL15" s="4804">
        <f t="shared" si="2"/>
        <v>0</v>
      </c>
      <c r="AM15" s="4807"/>
      <c r="AN15" s="4808"/>
      <c r="AO15" s="4792"/>
      <c r="AP15" s="4773"/>
      <c r="AQ15" s="4773"/>
      <c r="AR15" s="4773"/>
      <c r="AS15" s="4773"/>
      <c r="AT15" s="4804">
        <f>AT31</f>
        <v>0</v>
      </c>
      <c r="AU15" s="4804">
        <f t="shared" ref="AU15:AY15" si="3">AU31</f>
        <v>0</v>
      </c>
      <c r="AV15" s="4804"/>
      <c r="AW15" s="4804">
        <f t="shared" si="3"/>
        <v>0</v>
      </c>
      <c r="AX15" s="4804">
        <f t="shared" si="3"/>
        <v>0</v>
      </c>
      <c r="AY15" s="4804">
        <f t="shared" si="3"/>
        <v>0</v>
      </c>
      <c r="AZ15" s="4807"/>
      <c r="BA15" s="4808"/>
      <c r="BB15" s="4792"/>
      <c r="BC15" s="4773"/>
      <c r="BD15" s="4773"/>
      <c r="BE15" s="4773"/>
      <c r="BF15" s="4773"/>
      <c r="BG15" s="4804">
        <f>BG31</f>
        <v>0</v>
      </c>
      <c r="BH15" s="4804">
        <f t="shared" ref="BH15:BL15" si="4">BH31</f>
        <v>0</v>
      </c>
      <c r="BI15" s="4804"/>
      <c r="BJ15" s="4804">
        <f t="shared" si="4"/>
        <v>0</v>
      </c>
      <c r="BK15" s="4804">
        <f t="shared" si="4"/>
        <v>0</v>
      </c>
      <c r="BL15" s="4804">
        <f t="shared" si="4"/>
        <v>0</v>
      </c>
      <c r="BM15" s="4799"/>
      <c r="BN15" s="4737"/>
      <c r="BO15" s="4792"/>
      <c r="BP15" s="4773"/>
      <c r="BQ15" s="4773"/>
      <c r="BR15" s="4773"/>
      <c r="BS15" s="4773"/>
      <c r="BT15" s="4804">
        <f>BT31</f>
        <v>0</v>
      </c>
      <c r="BU15" s="4804">
        <f t="shared" ref="BU15:BY15" si="5">BU31</f>
        <v>0</v>
      </c>
      <c r="BV15" s="4804"/>
      <c r="BW15" s="4804">
        <f t="shared" si="5"/>
        <v>0</v>
      </c>
      <c r="BX15" s="4804">
        <f t="shared" si="5"/>
        <v>0</v>
      </c>
      <c r="BY15" s="4804">
        <f t="shared" si="5"/>
        <v>0</v>
      </c>
      <c r="BZ15" s="4799"/>
      <c r="CA15" s="4737"/>
      <c r="CB15" s="4792"/>
      <c r="CC15" s="4773"/>
      <c r="CD15" s="4773"/>
      <c r="CE15" s="4773"/>
      <c r="CF15" s="4773"/>
      <c r="CG15" s="4804">
        <f>CG31</f>
        <v>0</v>
      </c>
      <c r="CH15" s="4804">
        <f t="shared" ref="CH15:CL15" si="6">CH31</f>
        <v>0</v>
      </c>
      <c r="CI15" s="4804"/>
      <c r="CJ15" s="4804">
        <f t="shared" si="6"/>
        <v>0</v>
      </c>
      <c r="CK15" s="4804">
        <f t="shared" si="6"/>
        <v>0</v>
      </c>
      <c r="CL15" s="4804">
        <f t="shared" si="6"/>
        <v>0</v>
      </c>
      <c r="CM15" s="4799"/>
      <c r="CN15" s="4737"/>
      <c r="CO15" s="4792"/>
      <c r="CP15" s="4773"/>
      <c r="CQ15" s="4773"/>
      <c r="CR15" s="4773"/>
      <c r="CS15" s="4773"/>
      <c r="CT15" s="4804">
        <f>CT31</f>
        <v>0</v>
      </c>
      <c r="CU15" s="4804">
        <f t="shared" ref="CU15:CY15" si="7">CU31</f>
        <v>0</v>
      </c>
      <c r="CV15" s="4804"/>
      <c r="CW15" s="4804">
        <f t="shared" si="7"/>
        <v>0</v>
      </c>
      <c r="CX15" s="4804">
        <f t="shared" si="7"/>
        <v>0</v>
      </c>
      <c r="CY15" s="4804">
        <f t="shared" si="7"/>
        <v>0</v>
      </c>
      <c r="CZ15" s="4799"/>
      <c r="DA15" s="4730"/>
    </row>
    <row r="16" spans="1:105" ht="14">
      <c r="A16" s="4730"/>
      <c r="B16" s="4748"/>
      <c r="C16" s="4774"/>
      <c r="D16" s="4774"/>
      <c r="E16" s="4774"/>
      <c r="F16" s="4774"/>
      <c r="G16" s="4809"/>
      <c r="H16" s="4809"/>
      <c r="I16" s="4809"/>
      <c r="J16" s="4809"/>
      <c r="K16" s="4809"/>
      <c r="L16" s="4809"/>
      <c r="M16" s="4805"/>
      <c r="N16" s="4806"/>
      <c r="O16" s="4748"/>
      <c r="P16" s="4774"/>
      <c r="Q16" s="4774"/>
      <c r="R16" s="4774"/>
      <c r="S16" s="4774"/>
      <c r="T16" s="4810"/>
      <c r="U16" s="4810"/>
      <c r="V16" s="4810"/>
      <c r="W16" s="4810"/>
      <c r="X16" s="4810"/>
      <c r="Y16" s="4810"/>
      <c r="Z16" s="4805"/>
      <c r="AA16" s="4811"/>
      <c r="AB16" s="4748"/>
      <c r="AC16" s="4774"/>
      <c r="AD16" s="4774"/>
      <c r="AE16" s="4774"/>
      <c r="AF16" s="4774"/>
      <c r="AG16" s="4809"/>
      <c r="AH16" s="4809"/>
      <c r="AI16" s="4809"/>
      <c r="AJ16" s="4809"/>
      <c r="AK16" s="4809"/>
      <c r="AL16" s="4809"/>
      <c r="AM16" s="4805"/>
      <c r="AN16" s="4811"/>
      <c r="AO16" s="4748"/>
      <c r="AP16" s="4774"/>
      <c r="AQ16" s="4774"/>
      <c r="AR16" s="4774"/>
      <c r="AS16" s="4774"/>
      <c r="AT16" s="4809"/>
      <c r="AU16" s="4809"/>
      <c r="AV16" s="4809"/>
      <c r="AW16" s="4809"/>
      <c r="AX16" s="4809"/>
      <c r="AY16" s="4809"/>
      <c r="AZ16" s="4805"/>
      <c r="BA16" s="4811"/>
      <c r="BB16" s="4748"/>
      <c r="BC16" s="4774"/>
      <c r="BD16" s="4774"/>
      <c r="BE16" s="4774"/>
      <c r="BF16" s="4774"/>
      <c r="BG16" s="4812"/>
      <c r="BH16" s="4812"/>
      <c r="BI16" s="4812"/>
      <c r="BJ16" s="4812"/>
      <c r="BK16" s="4812"/>
      <c r="BL16" s="4812"/>
      <c r="BM16" s="4747"/>
      <c r="BN16" s="4730"/>
      <c r="BO16" s="4748"/>
      <c r="BP16" s="4774"/>
      <c r="BQ16" s="4774"/>
      <c r="BR16" s="4774"/>
      <c r="BS16" s="4774"/>
      <c r="BT16" s="4809"/>
      <c r="BU16" s="4809"/>
      <c r="BV16" s="4809"/>
      <c r="BW16" s="4809"/>
      <c r="BX16" s="4809"/>
      <c r="BY16" s="4809"/>
      <c r="BZ16" s="4747"/>
      <c r="CA16" s="4730"/>
      <c r="CB16" s="4748"/>
      <c r="CC16" s="4774"/>
      <c r="CD16" s="4774"/>
      <c r="CE16" s="4774"/>
      <c r="CF16" s="4774"/>
      <c r="CG16" s="4809"/>
      <c r="CH16" s="4809"/>
      <c r="CI16" s="4809"/>
      <c r="CJ16" s="4809"/>
      <c r="CK16" s="4809"/>
      <c r="CL16" s="4809"/>
      <c r="CM16" s="4747"/>
      <c r="CN16" s="4730"/>
      <c r="CO16" s="4748"/>
      <c r="CP16" s="4774"/>
      <c r="CQ16" s="4774"/>
      <c r="CR16" s="4774"/>
      <c r="CS16" s="4774"/>
      <c r="CT16" s="4809"/>
      <c r="CU16" s="4809"/>
      <c r="CV16" s="4813"/>
      <c r="CW16" s="4809"/>
      <c r="CX16" s="4809"/>
      <c r="CY16" s="4809"/>
      <c r="CZ16" s="4747"/>
      <c r="DA16" s="4730"/>
    </row>
    <row r="17" spans="1:105" ht="14">
      <c r="A17" s="4730"/>
      <c r="B17" s="4748"/>
      <c r="C17" s="4773"/>
      <c r="D17" s="4773"/>
      <c r="E17" s="4773"/>
      <c r="F17" s="4773"/>
      <c r="G17" s="4813"/>
      <c r="H17" s="4813"/>
      <c r="I17" s="4813"/>
      <c r="J17" s="4813"/>
      <c r="K17" s="4813"/>
      <c r="L17" s="4813"/>
      <c r="M17" s="4805"/>
      <c r="N17" s="4806"/>
      <c r="O17" s="4748"/>
      <c r="P17" s="4773"/>
      <c r="Q17" s="4773"/>
      <c r="R17" s="4773"/>
      <c r="S17" s="4773"/>
      <c r="T17" s="4812"/>
      <c r="U17" s="4812"/>
      <c r="V17" s="4812"/>
      <c r="W17" s="4812"/>
      <c r="X17" s="4812"/>
      <c r="Y17" s="4812"/>
      <c r="Z17" s="4805"/>
      <c r="AA17" s="4811"/>
      <c r="AB17" s="4748"/>
      <c r="AC17" s="4773"/>
      <c r="AD17" s="4773"/>
      <c r="AE17" s="4773"/>
      <c r="AF17" s="4773"/>
      <c r="AG17" s="4813"/>
      <c r="AH17" s="4813"/>
      <c r="AI17" s="4813"/>
      <c r="AJ17" s="4813"/>
      <c r="AK17" s="4813"/>
      <c r="AL17" s="4813"/>
      <c r="AM17" s="4805"/>
      <c r="AN17" s="4811"/>
      <c r="AO17" s="4748"/>
      <c r="AP17" s="4773"/>
      <c r="AQ17" s="4773"/>
      <c r="AR17" s="4773"/>
      <c r="AS17" s="4773"/>
      <c r="AT17" s="4813"/>
      <c r="AU17" s="4813"/>
      <c r="AV17" s="4813"/>
      <c r="AW17" s="4813"/>
      <c r="AX17" s="4813"/>
      <c r="AY17" s="4813"/>
      <c r="AZ17" s="4805"/>
      <c r="BA17" s="4811"/>
      <c r="BB17" s="4748"/>
      <c r="BC17" s="4773"/>
      <c r="BD17" s="4773"/>
      <c r="BE17" s="4773"/>
      <c r="BF17" s="4773"/>
      <c r="BG17" s="4813"/>
      <c r="BH17" s="4813"/>
      <c r="BI17" s="4813"/>
      <c r="BJ17" s="4813"/>
      <c r="BK17" s="4813"/>
      <c r="BL17" s="4813"/>
      <c r="BM17" s="4747"/>
      <c r="BN17" s="4730"/>
      <c r="BO17" s="4748"/>
      <c r="BP17" s="4773"/>
      <c r="BQ17" s="4773"/>
      <c r="BR17" s="4773"/>
      <c r="BS17" s="4773"/>
      <c r="BT17" s="4813"/>
      <c r="BU17" s="4813"/>
      <c r="BV17" s="4813"/>
      <c r="BW17" s="4813"/>
      <c r="BX17" s="4813"/>
      <c r="BY17" s="4813"/>
      <c r="BZ17" s="4747"/>
      <c r="CA17" s="4730"/>
      <c r="CB17" s="4748"/>
      <c r="CC17" s="4773"/>
      <c r="CD17" s="4773"/>
      <c r="CE17" s="4773"/>
      <c r="CF17" s="4773"/>
      <c r="CG17" s="4813"/>
      <c r="CH17" s="4813"/>
      <c r="CI17" s="4813"/>
      <c r="CJ17" s="4813"/>
      <c r="CK17" s="4813"/>
      <c r="CL17" s="4813"/>
      <c r="CM17" s="4747"/>
      <c r="CN17" s="4730"/>
      <c r="CO17" s="4748"/>
      <c r="CP17" s="4773"/>
      <c r="CQ17" s="4773"/>
      <c r="CR17" s="4773"/>
      <c r="CS17" s="4773"/>
      <c r="CT17" s="4813"/>
      <c r="CU17" s="4813"/>
      <c r="CV17" s="4813"/>
      <c r="CW17" s="4813"/>
      <c r="CX17" s="4813"/>
      <c r="CY17" s="4813"/>
      <c r="CZ17" s="4747"/>
      <c r="DA17" s="4730"/>
    </row>
    <row r="18" spans="1:105" ht="14">
      <c r="A18" s="4730"/>
      <c r="B18" s="4748"/>
      <c r="C18" s="4773"/>
      <c r="D18" s="4773"/>
      <c r="E18" s="4773"/>
      <c r="F18" s="4814"/>
      <c r="G18" s="4813"/>
      <c r="H18" s="4813"/>
      <c r="I18" s="4813"/>
      <c r="J18" s="4813"/>
      <c r="K18" s="4813"/>
      <c r="L18" s="4813"/>
      <c r="M18" s="4805"/>
      <c r="N18" s="4806"/>
      <c r="O18" s="4748"/>
      <c r="P18" s="4773"/>
      <c r="Q18" s="4773"/>
      <c r="R18" s="4773"/>
      <c r="S18" s="4814"/>
      <c r="T18" s="4812"/>
      <c r="U18" s="4812"/>
      <c r="V18" s="4812"/>
      <c r="W18" s="4812"/>
      <c r="X18" s="4812"/>
      <c r="Y18" s="4812"/>
      <c r="Z18" s="4805"/>
      <c r="AA18" s="4811"/>
      <c r="AB18" s="4748"/>
      <c r="AC18" s="4773"/>
      <c r="AD18" s="4773"/>
      <c r="AE18" s="4773"/>
      <c r="AF18" s="4814"/>
      <c r="AG18" s="4813"/>
      <c r="AH18" s="4813"/>
      <c r="AI18" s="4813"/>
      <c r="AJ18" s="4813"/>
      <c r="AK18" s="4813"/>
      <c r="AL18" s="4813"/>
      <c r="AM18" s="4805"/>
      <c r="AN18" s="4811"/>
      <c r="AO18" s="4748"/>
      <c r="AP18" s="4773"/>
      <c r="AQ18" s="4773"/>
      <c r="AR18" s="4773"/>
      <c r="AS18" s="4814"/>
      <c r="AT18" s="4813"/>
      <c r="AU18" s="4813"/>
      <c r="AV18" s="4813"/>
      <c r="AW18" s="4813"/>
      <c r="AX18" s="4813"/>
      <c r="AY18" s="4813"/>
      <c r="AZ18" s="4805"/>
      <c r="BA18" s="4811"/>
      <c r="BB18" s="4748"/>
      <c r="BC18" s="4773"/>
      <c r="BD18" s="4773"/>
      <c r="BE18" s="4773"/>
      <c r="BF18" s="4814"/>
      <c r="BG18" s="4813"/>
      <c r="BH18" s="4813"/>
      <c r="BI18" s="4813"/>
      <c r="BJ18" s="4813"/>
      <c r="BK18" s="4813"/>
      <c r="BL18" s="4813"/>
      <c r="BM18" s="4747"/>
      <c r="BN18" s="4730"/>
      <c r="BO18" s="4748"/>
      <c r="BP18" s="4773"/>
      <c r="BQ18" s="4773"/>
      <c r="BR18" s="4773"/>
      <c r="BS18" s="4814"/>
      <c r="BT18" s="4813"/>
      <c r="BU18" s="4813"/>
      <c r="BV18" s="4813"/>
      <c r="BW18" s="4813"/>
      <c r="BX18" s="4813"/>
      <c r="BY18" s="4813"/>
      <c r="BZ18" s="4747"/>
      <c r="CA18" s="4730"/>
      <c r="CB18" s="4748"/>
      <c r="CC18" s="4773"/>
      <c r="CD18" s="4773"/>
      <c r="CE18" s="4773"/>
      <c r="CF18" s="4814"/>
      <c r="CG18" s="4813"/>
      <c r="CH18" s="4813"/>
      <c r="CI18" s="4813"/>
      <c r="CJ18" s="4813"/>
      <c r="CK18" s="4813"/>
      <c r="CL18" s="4813"/>
      <c r="CM18" s="4747"/>
      <c r="CN18" s="4730"/>
      <c r="CO18" s="4748"/>
      <c r="CP18" s="4773"/>
      <c r="CQ18" s="4773"/>
      <c r="CR18" s="4773"/>
      <c r="CS18" s="4814"/>
      <c r="CT18" s="4813"/>
      <c r="CU18" s="4813"/>
      <c r="CV18" s="4813"/>
      <c r="CW18" s="4813"/>
      <c r="CX18" s="4813"/>
      <c r="CY18" s="4813"/>
      <c r="CZ18" s="4747"/>
      <c r="DA18" s="4730"/>
    </row>
    <row r="19" spans="1:105" ht="14">
      <c r="A19" s="4730"/>
      <c r="B19" s="4748"/>
      <c r="C19" s="4773"/>
      <c r="D19" s="4773"/>
      <c r="E19" s="4773"/>
      <c r="F19" s="4815">
        <f>$C$8</f>
        <v>0</v>
      </c>
      <c r="G19" s="4816">
        <f>+T19+AG19+AT19+BG19+BT19+CG19+CT19</f>
        <v>0</v>
      </c>
      <c r="H19" s="4816">
        <f>+U19+AH19+AU19+BH19+BU19+CH19+CU19</f>
        <v>0</v>
      </c>
      <c r="I19" s="4816">
        <f t="shared" ref="G19:L30" si="8">+V19+AI19+AV19+BI19+BV19+CI19+CV19</f>
        <v>0</v>
      </c>
      <c r="J19" s="4816">
        <f t="shared" si="8"/>
        <v>0</v>
      </c>
      <c r="K19" s="4816">
        <f t="shared" si="8"/>
        <v>0</v>
      </c>
      <c r="L19" s="4816">
        <f t="shared" si="8"/>
        <v>0</v>
      </c>
      <c r="M19" s="4805"/>
      <c r="N19" s="4806"/>
      <c r="O19" s="4748"/>
      <c r="P19" s="4773"/>
      <c r="Q19" s="4773"/>
      <c r="R19" s="4773"/>
      <c r="S19" s="4815">
        <f>$C$8</f>
        <v>0</v>
      </c>
      <c r="T19" s="4817">
        <f>'50.23'!B17</f>
        <v>0</v>
      </c>
      <c r="U19" s="4817">
        <f>'50.23'!C17</f>
        <v>0</v>
      </c>
      <c r="V19" s="4817">
        <f>'50.23'!D17</f>
        <v>0</v>
      </c>
      <c r="W19" s="4817">
        <f>'50.23'!E17</f>
        <v>0</v>
      </c>
      <c r="X19" s="4817">
        <f>'50.23'!F17</f>
        <v>0</v>
      </c>
      <c r="Y19" s="4817">
        <f>'50.23'!G17</f>
        <v>0</v>
      </c>
      <c r="Z19" s="4807"/>
      <c r="AA19" s="4808"/>
      <c r="AB19" s="4748"/>
      <c r="AC19" s="4773"/>
      <c r="AD19" s="4773"/>
      <c r="AE19" s="4773"/>
      <c r="AF19" s="4815">
        <f>$C$8</f>
        <v>0</v>
      </c>
      <c r="AG19" s="4817">
        <f>'50.26'!B17</f>
        <v>0</v>
      </c>
      <c r="AH19" s="4817">
        <f>'50.26'!C17</f>
        <v>0</v>
      </c>
      <c r="AI19" s="4817">
        <f>'50.26'!D17</f>
        <v>0</v>
      </c>
      <c r="AJ19" s="4817">
        <f>'50.26'!E17</f>
        <v>0</v>
      </c>
      <c r="AK19" s="4817">
        <f>'50.26'!F17</f>
        <v>0</v>
      </c>
      <c r="AL19" s="4817">
        <f>'50.26'!G17</f>
        <v>0</v>
      </c>
      <c r="AM19" s="4807"/>
      <c r="AN19" s="4808"/>
      <c r="AO19" s="4748"/>
      <c r="AP19" s="4773"/>
      <c r="AQ19" s="4773"/>
      <c r="AR19" s="4773"/>
      <c r="AS19" s="4815">
        <f>$C$8</f>
        <v>0</v>
      </c>
      <c r="AT19" s="4817">
        <f>'50.21'!B17</f>
        <v>0</v>
      </c>
      <c r="AU19" s="4817">
        <f>'50.21'!C17</f>
        <v>0</v>
      </c>
      <c r="AV19" s="4817">
        <f>'50.21'!D17</f>
        <v>0</v>
      </c>
      <c r="AW19" s="4817">
        <f>'50.21'!E17</f>
        <v>0</v>
      </c>
      <c r="AX19" s="4817">
        <f>'50.21'!F17</f>
        <v>0</v>
      </c>
      <c r="AY19" s="4817">
        <f>'50.21'!G17</f>
        <v>0</v>
      </c>
      <c r="AZ19" s="4807"/>
      <c r="BA19" s="4808"/>
      <c r="BB19" s="4748"/>
      <c r="BC19" s="4773"/>
      <c r="BD19" s="4773"/>
      <c r="BE19" s="4773"/>
      <c r="BF19" s="4815">
        <f>$C$8</f>
        <v>0</v>
      </c>
      <c r="BG19" s="4817">
        <f>'50.27'!B17</f>
        <v>0</v>
      </c>
      <c r="BH19" s="4817">
        <f>'50.27'!C17</f>
        <v>0</v>
      </c>
      <c r="BI19" s="4817">
        <f>'50.27'!D17</f>
        <v>0</v>
      </c>
      <c r="BJ19" s="4817">
        <f>'50.27'!E17</f>
        <v>0</v>
      </c>
      <c r="BK19" s="4817">
        <f>'50.27'!F17</f>
        <v>0</v>
      </c>
      <c r="BL19" s="4817">
        <f>'50.27'!G17</f>
        <v>0</v>
      </c>
      <c r="BM19" s="4747"/>
      <c r="BN19" s="4730"/>
      <c r="BO19" s="4748"/>
      <c r="BP19" s="4773"/>
      <c r="BQ19" s="4773"/>
      <c r="BR19" s="4773"/>
      <c r="BS19" s="4815">
        <f>$C$8</f>
        <v>0</v>
      </c>
      <c r="BT19" s="4817">
        <f>'50.22'!B17</f>
        <v>0</v>
      </c>
      <c r="BU19" s="4817">
        <f>'50.22'!C17</f>
        <v>0</v>
      </c>
      <c r="BV19" s="4817">
        <f>'50.22'!D17</f>
        <v>0</v>
      </c>
      <c r="BW19" s="4817">
        <f>'50.22'!E17</f>
        <v>0</v>
      </c>
      <c r="BX19" s="4817">
        <f>'50.22'!F17</f>
        <v>0</v>
      </c>
      <c r="BY19" s="4817">
        <f>'50.22'!G17</f>
        <v>0</v>
      </c>
      <c r="BZ19" s="4747"/>
      <c r="CA19" s="4730"/>
      <c r="CB19" s="4748"/>
      <c r="CC19" s="4773"/>
      <c r="CD19" s="4773"/>
      <c r="CE19" s="4773"/>
      <c r="CF19" s="4815">
        <f>$C$8</f>
        <v>0</v>
      </c>
      <c r="CG19" s="4817">
        <f>'50.25'!B17</f>
        <v>0</v>
      </c>
      <c r="CH19" s="4817">
        <f>'50.25'!C17</f>
        <v>0</v>
      </c>
      <c r="CI19" s="4817">
        <f>'50.25'!D17</f>
        <v>0</v>
      </c>
      <c r="CJ19" s="4817">
        <f>'50.25'!E17</f>
        <v>0</v>
      </c>
      <c r="CK19" s="4817">
        <f>'50.25'!F17</f>
        <v>0</v>
      </c>
      <c r="CL19" s="4817">
        <f>'50.25'!G17</f>
        <v>0</v>
      </c>
      <c r="CM19" s="4747"/>
      <c r="CN19" s="4730"/>
      <c r="CO19" s="4748"/>
      <c r="CP19" s="4773"/>
      <c r="CQ19" s="4773"/>
      <c r="CR19" s="4773"/>
      <c r="CS19" s="4815">
        <f>$C$8</f>
        <v>0</v>
      </c>
      <c r="CT19" s="4817">
        <f>'50.24'!B17</f>
        <v>0</v>
      </c>
      <c r="CU19" s="4817">
        <f>'50.24'!C17</f>
        <v>0</v>
      </c>
      <c r="CV19" s="4817">
        <f>'50.24'!D17</f>
        <v>0</v>
      </c>
      <c r="CW19" s="4817">
        <f>'50.24'!E17</f>
        <v>0</v>
      </c>
      <c r="CX19" s="4817">
        <f>'50.24'!F17</f>
        <v>0</v>
      </c>
      <c r="CY19" s="4817">
        <f>'50.24'!G17</f>
        <v>0</v>
      </c>
      <c r="CZ19" s="4747"/>
      <c r="DA19" s="4730"/>
    </row>
    <row r="20" spans="1:105" ht="14">
      <c r="A20" s="4730"/>
      <c r="B20" s="4748"/>
      <c r="C20" s="4773"/>
      <c r="D20" s="4773"/>
      <c r="E20" s="4773"/>
      <c r="F20" s="4815">
        <f t="shared" ref="F20:F28" si="9">F19-1</f>
        <v>-1</v>
      </c>
      <c r="G20" s="4816">
        <f t="shared" si="8"/>
        <v>0</v>
      </c>
      <c r="H20" s="4816">
        <f t="shared" si="8"/>
        <v>0</v>
      </c>
      <c r="I20" s="4816">
        <f t="shared" si="8"/>
        <v>0</v>
      </c>
      <c r="J20" s="4816">
        <f t="shared" si="8"/>
        <v>0</v>
      </c>
      <c r="K20" s="4816">
        <f t="shared" si="8"/>
        <v>0</v>
      </c>
      <c r="L20" s="4816">
        <f t="shared" si="8"/>
        <v>0</v>
      </c>
      <c r="M20" s="4805"/>
      <c r="N20" s="4806"/>
      <c r="O20" s="4748"/>
      <c r="P20" s="4773"/>
      <c r="Q20" s="4773"/>
      <c r="R20" s="4773"/>
      <c r="S20" s="4815">
        <f t="shared" ref="S20:S28" si="10">S19-1</f>
        <v>-1</v>
      </c>
      <c r="T20" s="4817">
        <f>'50.23'!B18</f>
        <v>0</v>
      </c>
      <c r="U20" s="4817">
        <f>'50.23'!C18</f>
        <v>0</v>
      </c>
      <c r="V20" s="4817">
        <f>'50.23'!D18</f>
        <v>0</v>
      </c>
      <c r="W20" s="4817">
        <f>'50.23'!E18</f>
        <v>0</v>
      </c>
      <c r="X20" s="4817">
        <f>'50.23'!F18</f>
        <v>0</v>
      </c>
      <c r="Y20" s="4817">
        <f>'50.23'!G18</f>
        <v>0</v>
      </c>
      <c r="Z20" s="4807"/>
      <c r="AA20" s="4808"/>
      <c r="AB20" s="4748"/>
      <c r="AC20" s="4773"/>
      <c r="AD20" s="4773"/>
      <c r="AE20" s="4773"/>
      <c r="AF20" s="4815">
        <f t="shared" ref="AF20:AF28" si="11">AF19-1</f>
        <v>-1</v>
      </c>
      <c r="AG20" s="4817">
        <f>'50.26'!B18</f>
        <v>0</v>
      </c>
      <c r="AH20" s="4817">
        <f>'50.26'!C18</f>
        <v>0</v>
      </c>
      <c r="AI20" s="4817">
        <f>'50.26'!D18</f>
        <v>0</v>
      </c>
      <c r="AJ20" s="4817">
        <f>'50.26'!E18</f>
        <v>0</v>
      </c>
      <c r="AK20" s="4817">
        <f>'50.26'!F18</f>
        <v>0</v>
      </c>
      <c r="AL20" s="4817">
        <f>'50.26'!G18</f>
        <v>0</v>
      </c>
      <c r="AM20" s="4807"/>
      <c r="AN20" s="4808"/>
      <c r="AO20" s="4748"/>
      <c r="AP20" s="4773"/>
      <c r="AQ20" s="4773"/>
      <c r="AR20" s="4773"/>
      <c r="AS20" s="4815">
        <f t="shared" ref="AS20:AS28" si="12">AS19-1</f>
        <v>-1</v>
      </c>
      <c r="AT20" s="4817">
        <f>'50.21'!B18</f>
        <v>0</v>
      </c>
      <c r="AU20" s="4817">
        <f>'50.21'!C18</f>
        <v>0</v>
      </c>
      <c r="AV20" s="4817">
        <f>'50.21'!D18</f>
        <v>0</v>
      </c>
      <c r="AW20" s="4817">
        <f>'50.21'!E18</f>
        <v>0</v>
      </c>
      <c r="AX20" s="4817">
        <f>'50.21'!F18</f>
        <v>0</v>
      </c>
      <c r="AY20" s="4817">
        <f>'50.21'!G18</f>
        <v>0</v>
      </c>
      <c r="AZ20" s="4807"/>
      <c r="BA20" s="4808"/>
      <c r="BB20" s="4748"/>
      <c r="BC20" s="4773"/>
      <c r="BD20" s="4773"/>
      <c r="BE20" s="4773"/>
      <c r="BF20" s="4815">
        <f t="shared" ref="BF20:BF28" si="13">BF19-1</f>
        <v>-1</v>
      </c>
      <c r="BG20" s="4817">
        <f>'50.27'!B18</f>
        <v>0</v>
      </c>
      <c r="BH20" s="4817">
        <f>'50.27'!C18</f>
        <v>0</v>
      </c>
      <c r="BI20" s="4817">
        <f>'50.27'!D18</f>
        <v>0</v>
      </c>
      <c r="BJ20" s="4817">
        <f>'50.27'!E18</f>
        <v>0</v>
      </c>
      <c r="BK20" s="4817">
        <f>'50.27'!F18</f>
        <v>0</v>
      </c>
      <c r="BL20" s="4817">
        <f>'50.27'!G18</f>
        <v>0</v>
      </c>
      <c r="BM20" s="4747"/>
      <c r="BN20" s="4730"/>
      <c r="BO20" s="4748"/>
      <c r="BP20" s="4773"/>
      <c r="BQ20" s="4773"/>
      <c r="BR20" s="4773"/>
      <c r="BS20" s="4815">
        <f t="shared" ref="BS20:BS28" si="14">BS19-1</f>
        <v>-1</v>
      </c>
      <c r="BT20" s="4817">
        <f>'50.22'!B18</f>
        <v>0</v>
      </c>
      <c r="BU20" s="4817">
        <f>'50.22'!C18</f>
        <v>0</v>
      </c>
      <c r="BV20" s="4817">
        <f>'50.22'!D18</f>
        <v>0</v>
      </c>
      <c r="BW20" s="4817">
        <f>'50.22'!E18</f>
        <v>0</v>
      </c>
      <c r="BX20" s="4817">
        <f>'50.22'!F18</f>
        <v>0</v>
      </c>
      <c r="BY20" s="4817">
        <f>'50.22'!G18</f>
        <v>0</v>
      </c>
      <c r="BZ20" s="4747"/>
      <c r="CA20" s="4730"/>
      <c r="CB20" s="4748"/>
      <c r="CC20" s="4773"/>
      <c r="CD20" s="4773"/>
      <c r="CE20" s="4773"/>
      <c r="CF20" s="4815">
        <f t="shared" ref="CF20:CF28" si="15">CF19-1</f>
        <v>-1</v>
      </c>
      <c r="CG20" s="4817">
        <f>'50.25'!B18</f>
        <v>0</v>
      </c>
      <c r="CH20" s="4817">
        <f>'50.25'!C18</f>
        <v>0</v>
      </c>
      <c r="CI20" s="4817">
        <f>'50.25'!D18</f>
        <v>0</v>
      </c>
      <c r="CJ20" s="4817">
        <f>'50.25'!E18</f>
        <v>0</v>
      </c>
      <c r="CK20" s="4817">
        <f>'50.25'!F18</f>
        <v>0</v>
      </c>
      <c r="CL20" s="4817">
        <f>'50.25'!G18</f>
        <v>0</v>
      </c>
      <c r="CM20" s="4747"/>
      <c r="CN20" s="4730"/>
      <c r="CO20" s="4748"/>
      <c r="CP20" s="4773"/>
      <c r="CQ20" s="4773"/>
      <c r="CR20" s="4773"/>
      <c r="CS20" s="4815">
        <f t="shared" ref="CS20:CS28" si="16">CS19-1</f>
        <v>-1</v>
      </c>
      <c r="CT20" s="4817">
        <f>'50.24'!B18</f>
        <v>0</v>
      </c>
      <c r="CU20" s="4817">
        <f>'50.24'!C18</f>
        <v>0</v>
      </c>
      <c r="CV20" s="4817">
        <f>'50.24'!D18</f>
        <v>0</v>
      </c>
      <c r="CW20" s="4817">
        <f>'50.24'!E18</f>
        <v>0</v>
      </c>
      <c r="CX20" s="4817">
        <f>'50.24'!F18</f>
        <v>0</v>
      </c>
      <c r="CY20" s="4817">
        <f>'50.24'!G18</f>
        <v>0</v>
      </c>
      <c r="CZ20" s="4747"/>
      <c r="DA20" s="4730"/>
    </row>
    <row r="21" spans="1:105" ht="14">
      <c r="A21" s="4730"/>
      <c r="B21" s="4748"/>
      <c r="C21" s="4773"/>
      <c r="D21" s="4773"/>
      <c r="E21" s="4773"/>
      <c r="F21" s="4815">
        <f t="shared" si="9"/>
        <v>-2</v>
      </c>
      <c r="G21" s="4816">
        <f t="shared" si="8"/>
        <v>0</v>
      </c>
      <c r="H21" s="4816">
        <f t="shared" si="8"/>
        <v>0</v>
      </c>
      <c r="I21" s="4816">
        <f t="shared" si="8"/>
        <v>0</v>
      </c>
      <c r="J21" s="4816">
        <f t="shared" si="8"/>
        <v>0</v>
      </c>
      <c r="K21" s="4816">
        <f t="shared" si="8"/>
        <v>0</v>
      </c>
      <c r="L21" s="4816">
        <f t="shared" si="8"/>
        <v>0</v>
      </c>
      <c r="M21" s="4805"/>
      <c r="N21" s="4806"/>
      <c r="O21" s="4748"/>
      <c r="P21" s="4773"/>
      <c r="Q21" s="4773"/>
      <c r="R21" s="4773"/>
      <c r="S21" s="4815">
        <f t="shared" si="10"/>
        <v>-2</v>
      </c>
      <c r="T21" s="4817">
        <f>'50.23'!B19</f>
        <v>0</v>
      </c>
      <c r="U21" s="4817">
        <f>'50.23'!C19</f>
        <v>0</v>
      </c>
      <c r="V21" s="4817">
        <f>'50.23'!D19</f>
        <v>0</v>
      </c>
      <c r="W21" s="4817">
        <f>'50.23'!E19</f>
        <v>0</v>
      </c>
      <c r="X21" s="4817">
        <f>'50.23'!F19</f>
        <v>0</v>
      </c>
      <c r="Y21" s="4817">
        <f>'50.23'!G19</f>
        <v>0</v>
      </c>
      <c r="Z21" s="4807"/>
      <c r="AA21" s="4808"/>
      <c r="AB21" s="4748"/>
      <c r="AC21" s="4773"/>
      <c r="AD21" s="4773"/>
      <c r="AE21" s="4773"/>
      <c r="AF21" s="4815">
        <f t="shared" si="11"/>
        <v>-2</v>
      </c>
      <c r="AG21" s="4817">
        <f>'50.26'!B19</f>
        <v>0</v>
      </c>
      <c r="AH21" s="4817">
        <f>'50.26'!C19</f>
        <v>0</v>
      </c>
      <c r="AI21" s="4817">
        <f>'50.26'!D19</f>
        <v>0</v>
      </c>
      <c r="AJ21" s="4817">
        <f>'50.26'!E19</f>
        <v>0</v>
      </c>
      <c r="AK21" s="4817">
        <f>'50.26'!F19</f>
        <v>0</v>
      </c>
      <c r="AL21" s="4817">
        <f>'50.26'!G19</f>
        <v>0</v>
      </c>
      <c r="AM21" s="4807"/>
      <c r="AN21" s="4808"/>
      <c r="AO21" s="4748"/>
      <c r="AP21" s="4773"/>
      <c r="AQ21" s="4773"/>
      <c r="AR21" s="4773"/>
      <c r="AS21" s="4815">
        <f t="shared" si="12"/>
        <v>-2</v>
      </c>
      <c r="AT21" s="4817">
        <f>'50.21'!B19</f>
        <v>0</v>
      </c>
      <c r="AU21" s="4817">
        <f>'50.21'!C19</f>
        <v>0</v>
      </c>
      <c r="AV21" s="4817">
        <f>'50.21'!D19</f>
        <v>0</v>
      </c>
      <c r="AW21" s="4817">
        <f>'50.21'!E19</f>
        <v>0</v>
      </c>
      <c r="AX21" s="4817">
        <f>'50.21'!F19</f>
        <v>0</v>
      </c>
      <c r="AY21" s="4817">
        <f>'50.21'!G19</f>
        <v>0</v>
      </c>
      <c r="AZ21" s="4807"/>
      <c r="BA21" s="4808"/>
      <c r="BB21" s="4748"/>
      <c r="BC21" s="4773"/>
      <c r="BD21" s="4773"/>
      <c r="BE21" s="4773"/>
      <c r="BF21" s="4815">
        <f t="shared" si="13"/>
        <v>-2</v>
      </c>
      <c r="BG21" s="4817">
        <f>'50.27'!B19</f>
        <v>0</v>
      </c>
      <c r="BH21" s="4817">
        <f>'50.27'!C19</f>
        <v>0</v>
      </c>
      <c r="BI21" s="4817">
        <f>'50.27'!D19</f>
        <v>0</v>
      </c>
      <c r="BJ21" s="4817">
        <f>'50.27'!E19</f>
        <v>0</v>
      </c>
      <c r="BK21" s="4817">
        <f>'50.27'!F19</f>
        <v>0</v>
      </c>
      <c r="BL21" s="4817">
        <f>'50.27'!G19</f>
        <v>0</v>
      </c>
      <c r="BM21" s="4747"/>
      <c r="BN21" s="4730"/>
      <c r="BO21" s="4748"/>
      <c r="BP21" s="4773"/>
      <c r="BQ21" s="4773"/>
      <c r="BR21" s="4773"/>
      <c r="BS21" s="4815">
        <f t="shared" si="14"/>
        <v>-2</v>
      </c>
      <c r="BT21" s="4817">
        <f>'50.22'!B19</f>
        <v>0</v>
      </c>
      <c r="BU21" s="4817">
        <f>'50.22'!C19</f>
        <v>0</v>
      </c>
      <c r="BV21" s="4817">
        <f>'50.22'!D19</f>
        <v>0</v>
      </c>
      <c r="BW21" s="4817">
        <f>'50.22'!E19</f>
        <v>0</v>
      </c>
      <c r="BX21" s="4817">
        <f>'50.22'!F19</f>
        <v>0</v>
      </c>
      <c r="BY21" s="4817">
        <f>'50.22'!G19</f>
        <v>0</v>
      </c>
      <c r="BZ21" s="4747"/>
      <c r="CA21" s="4730"/>
      <c r="CB21" s="4748"/>
      <c r="CC21" s="4773"/>
      <c r="CD21" s="4773"/>
      <c r="CE21" s="4773"/>
      <c r="CF21" s="4815">
        <f t="shared" si="15"/>
        <v>-2</v>
      </c>
      <c r="CG21" s="4817">
        <f>'50.25'!B19</f>
        <v>0</v>
      </c>
      <c r="CH21" s="4817">
        <f>'50.25'!C19</f>
        <v>0</v>
      </c>
      <c r="CI21" s="4817">
        <f>'50.25'!D19</f>
        <v>0</v>
      </c>
      <c r="CJ21" s="4817">
        <f>'50.25'!E19</f>
        <v>0</v>
      </c>
      <c r="CK21" s="4817">
        <f>'50.25'!F19</f>
        <v>0</v>
      </c>
      <c r="CL21" s="4817">
        <f>'50.25'!G19</f>
        <v>0</v>
      </c>
      <c r="CM21" s="4747"/>
      <c r="CN21" s="4730"/>
      <c r="CO21" s="4748"/>
      <c r="CP21" s="4773"/>
      <c r="CQ21" s="4773"/>
      <c r="CR21" s="4773"/>
      <c r="CS21" s="4815">
        <f t="shared" si="16"/>
        <v>-2</v>
      </c>
      <c r="CT21" s="4817">
        <f>'50.24'!B19</f>
        <v>0</v>
      </c>
      <c r="CU21" s="4817">
        <f>'50.24'!C19</f>
        <v>0</v>
      </c>
      <c r="CV21" s="4817">
        <f>'50.24'!D19</f>
        <v>0</v>
      </c>
      <c r="CW21" s="4817">
        <f>'50.24'!E19</f>
        <v>0</v>
      </c>
      <c r="CX21" s="4817">
        <f>'50.24'!F19</f>
        <v>0</v>
      </c>
      <c r="CY21" s="4817">
        <f>'50.24'!G19</f>
        <v>0</v>
      </c>
      <c r="CZ21" s="4747"/>
      <c r="DA21" s="4730"/>
    </row>
    <row r="22" spans="1:105" ht="14">
      <c r="A22" s="4730"/>
      <c r="B22" s="4748"/>
      <c r="C22" s="4773"/>
      <c r="D22" s="4773"/>
      <c r="E22" s="4773"/>
      <c r="F22" s="4815">
        <f t="shared" si="9"/>
        <v>-3</v>
      </c>
      <c r="G22" s="4816">
        <f t="shared" si="8"/>
        <v>0</v>
      </c>
      <c r="H22" s="4816">
        <f t="shared" si="8"/>
        <v>0</v>
      </c>
      <c r="I22" s="4816">
        <f t="shared" si="8"/>
        <v>0</v>
      </c>
      <c r="J22" s="4816">
        <f t="shared" si="8"/>
        <v>0</v>
      </c>
      <c r="K22" s="4816">
        <f t="shared" si="8"/>
        <v>0</v>
      </c>
      <c r="L22" s="4816">
        <f t="shared" si="8"/>
        <v>0</v>
      </c>
      <c r="M22" s="4805"/>
      <c r="N22" s="4806"/>
      <c r="O22" s="4748"/>
      <c r="P22" s="4773"/>
      <c r="Q22" s="4773"/>
      <c r="R22" s="4773"/>
      <c r="S22" s="4815">
        <f t="shared" si="10"/>
        <v>-3</v>
      </c>
      <c r="T22" s="4817">
        <f>'50.23'!B20</f>
        <v>0</v>
      </c>
      <c r="U22" s="4817">
        <f>'50.23'!C20</f>
        <v>0</v>
      </c>
      <c r="V22" s="4817">
        <f>'50.23'!D20</f>
        <v>0</v>
      </c>
      <c r="W22" s="4817">
        <f>'50.23'!E20</f>
        <v>0</v>
      </c>
      <c r="X22" s="4817">
        <f>'50.23'!F20</f>
        <v>0</v>
      </c>
      <c r="Y22" s="4817">
        <f>'50.23'!G20</f>
        <v>0</v>
      </c>
      <c r="Z22" s="4807"/>
      <c r="AA22" s="4808"/>
      <c r="AB22" s="4748"/>
      <c r="AC22" s="4773"/>
      <c r="AD22" s="4773"/>
      <c r="AE22" s="4773"/>
      <c r="AF22" s="4815">
        <f t="shared" si="11"/>
        <v>-3</v>
      </c>
      <c r="AG22" s="4817">
        <f>'50.26'!B20</f>
        <v>0</v>
      </c>
      <c r="AH22" s="4817">
        <f>'50.26'!C20</f>
        <v>0</v>
      </c>
      <c r="AI22" s="4817">
        <f>'50.26'!D20</f>
        <v>0</v>
      </c>
      <c r="AJ22" s="4817">
        <f>'50.26'!E20</f>
        <v>0</v>
      </c>
      <c r="AK22" s="4817">
        <f>'50.26'!F20</f>
        <v>0</v>
      </c>
      <c r="AL22" s="4817">
        <f>'50.26'!G20</f>
        <v>0</v>
      </c>
      <c r="AM22" s="4807"/>
      <c r="AN22" s="4808"/>
      <c r="AO22" s="4748"/>
      <c r="AP22" s="4773"/>
      <c r="AQ22" s="4773"/>
      <c r="AR22" s="4773"/>
      <c r="AS22" s="4815">
        <f t="shared" si="12"/>
        <v>-3</v>
      </c>
      <c r="AT22" s="4817">
        <f>'50.21'!B20</f>
        <v>0</v>
      </c>
      <c r="AU22" s="4817">
        <f>'50.21'!C20</f>
        <v>0</v>
      </c>
      <c r="AV22" s="4817">
        <f>'50.21'!D20</f>
        <v>0</v>
      </c>
      <c r="AW22" s="4817">
        <f>'50.21'!E20</f>
        <v>0</v>
      </c>
      <c r="AX22" s="4817">
        <f>'50.21'!F20</f>
        <v>0</v>
      </c>
      <c r="AY22" s="4817">
        <f>'50.21'!G20</f>
        <v>0</v>
      </c>
      <c r="AZ22" s="4807"/>
      <c r="BA22" s="4808"/>
      <c r="BB22" s="4748"/>
      <c r="BC22" s="4773"/>
      <c r="BD22" s="4773"/>
      <c r="BE22" s="4773"/>
      <c r="BF22" s="4815">
        <f t="shared" si="13"/>
        <v>-3</v>
      </c>
      <c r="BG22" s="4817">
        <f>'50.27'!B20</f>
        <v>0</v>
      </c>
      <c r="BH22" s="4817">
        <f>'50.27'!C20</f>
        <v>0</v>
      </c>
      <c r="BI22" s="4817">
        <f>'50.27'!D20</f>
        <v>0</v>
      </c>
      <c r="BJ22" s="4817">
        <f>'50.27'!E20</f>
        <v>0</v>
      </c>
      <c r="BK22" s="4817">
        <f>'50.27'!F20</f>
        <v>0</v>
      </c>
      <c r="BL22" s="4817">
        <f>'50.27'!G20</f>
        <v>0</v>
      </c>
      <c r="BM22" s="4747"/>
      <c r="BN22" s="4730"/>
      <c r="BO22" s="4748"/>
      <c r="BP22" s="4773"/>
      <c r="BQ22" s="4773"/>
      <c r="BR22" s="4773"/>
      <c r="BS22" s="4815">
        <f t="shared" si="14"/>
        <v>-3</v>
      </c>
      <c r="BT22" s="4817">
        <f>'50.22'!B20</f>
        <v>0</v>
      </c>
      <c r="BU22" s="4817">
        <f>'50.22'!C20</f>
        <v>0</v>
      </c>
      <c r="BV22" s="4817">
        <f>'50.22'!D20</f>
        <v>0</v>
      </c>
      <c r="BW22" s="4817">
        <f>'50.22'!E20</f>
        <v>0</v>
      </c>
      <c r="BX22" s="4817">
        <f>'50.22'!F20</f>
        <v>0</v>
      </c>
      <c r="BY22" s="4817">
        <f>'50.22'!G20</f>
        <v>0</v>
      </c>
      <c r="BZ22" s="4747"/>
      <c r="CA22" s="4730"/>
      <c r="CB22" s="4748"/>
      <c r="CC22" s="4773"/>
      <c r="CD22" s="4773"/>
      <c r="CE22" s="4773"/>
      <c r="CF22" s="4815">
        <f t="shared" si="15"/>
        <v>-3</v>
      </c>
      <c r="CG22" s="4817">
        <f>'50.25'!B20</f>
        <v>0</v>
      </c>
      <c r="CH22" s="4817">
        <f>'50.25'!C20</f>
        <v>0</v>
      </c>
      <c r="CI22" s="4817">
        <f>'50.25'!D20</f>
        <v>0</v>
      </c>
      <c r="CJ22" s="4817">
        <f>'50.25'!E20</f>
        <v>0</v>
      </c>
      <c r="CK22" s="4817">
        <f>'50.25'!F20</f>
        <v>0</v>
      </c>
      <c r="CL22" s="4817">
        <f>'50.25'!G20</f>
        <v>0</v>
      </c>
      <c r="CM22" s="4747"/>
      <c r="CN22" s="4730"/>
      <c r="CO22" s="4748"/>
      <c r="CP22" s="4773"/>
      <c r="CQ22" s="4773"/>
      <c r="CR22" s="4773"/>
      <c r="CS22" s="4815">
        <f t="shared" si="16"/>
        <v>-3</v>
      </c>
      <c r="CT22" s="4817">
        <f>'50.24'!B20</f>
        <v>0</v>
      </c>
      <c r="CU22" s="4817">
        <f>'50.24'!C20</f>
        <v>0</v>
      </c>
      <c r="CV22" s="4817">
        <f>'50.24'!D20</f>
        <v>0</v>
      </c>
      <c r="CW22" s="4817">
        <f>'50.24'!E20</f>
        <v>0</v>
      </c>
      <c r="CX22" s="4817">
        <f>'50.24'!F20</f>
        <v>0</v>
      </c>
      <c r="CY22" s="4817">
        <f>'50.24'!G20</f>
        <v>0</v>
      </c>
      <c r="CZ22" s="4747"/>
      <c r="DA22" s="4730"/>
    </row>
    <row r="23" spans="1:105" ht="14">
      <c r="A23" s="4730"/>
      <c r="B23" s="4748"/>
      <c r="C23" s="4773"/>
      <c r="D23" s="4773"/>
      <c r="E23" s="4773"/>
      <c r="F23" s="4815">
        <f t="shared" si="9"/>
        <v>-4</v>
      </c>
      <c r="G23" s="4816">
        <f t="shared" si="8"/>
        <v>0</v>
      </c>
      <c r="H23" s="4816">
        <f t="shared" si="8"/>
        <v>0</v>
      </c>
      <c r="I23" s="4816">
        <f t="shared" si="8"/>
        <v>0</v>
      </c>
      <c r="J23" s="4816">
        <f t="shared" si="8"/>
        <v>0</v>
      </c>
      <c r="K23" s="4816">
        <f t="shared" si="8"/>
        <v>0</v>
      </c>
      <c r="L23" s="4816">
        <f t="shared" si="8"/>
        <v>0</v>
      </c>
      <c r="M23" s="4805"/>
      <c r="N23" s="4806"/>
      <c r="O23" s="4748"/>
      <c r="P23" s="4773"/>
      <c r="Q23" s="4773"/>
      <c r="R23" s="4773"/>
      <c r="S23" s="4815">
        <f t="shared" si="10"/>
        <v>-4</v>
      </c>
      <c r="T23" s="4817">
        <f>'50.23'!B21</f>
        <v>0</v>
      </c>
      <c r="U23" s="4817">
        <f>'50.23'!C21</f>
        <v>0</v>
      </c>
      <c r="V23" s="4817">
        <f>'50.23'!D21</f>
        <v>0</v>
      </c>
      <c r="W23" s="4817">
        <f>'50.23'!E21</f>
        <v>0</v>
      </c>
      <c r="X23" s="4817">
        <f>'50.23'!F21</f>
        <v>0</v>
      </c>
      <c r="Y23" s="4817">
        <f>'50.23'!G21</f>
        <v>0</v>
      </c>
      <c r="Z23" s="4807"/>
      <c r="AA23" s="4808"/>
      <c r="AB23" s="4748"/>
      <c r="AC23" s="4773"/>
      <c r="AD23" s="4773"/>
      <c r="AE23" s="4773"/>
      <c r="AF23" s="4815">
        <f t="shared" si="11"/>
        <v>-4</v>
      </c>
      <c r="AG23" s="4817">
        <f>'50.26'!B21</f>
        <v>0</v>
      </c>
      <c r="AH23" s="4817">
        <f>'50.26'!C21</f>
        <v>0</v>
      </c>
      <c r="AI23" s="4817">
        <f>'50.26'!D21</f>
        <v>0</v>
      </c>
      <c r="AJ23" s="4817">
        <f>'50.26'!E21</f>
        <v>0</v>
      </c>
      <c r="AK23" s="4817">
        <f>'50.26'!F21</f>
        <v>0</v>
      </c>
      <c r="AL23" s="4817">
        <f>'50.26'!G21</f>
        <v>0</v>
      </c>
      <c r="AM23" s="4807"/>
      <c r="AN23" s="4808"/>
      <c r="AO23" s="4748"/>
      <c r="AP23" s="4773"/>
      <c r="AQ23" s="4773"/>
      <c r="AR23" s="4773"/>
      <c r="AS23" s="4815">
        <f t="shared" si="12"/>
        <v>-4</v>
      </c>
      <c r="AT23" s="4817">
        <f>'50.21'!B21</f>
        <v>0</v>
      </c>
      <c r="AU23" s="4817">
        <f>'50.21'!C21</f>
        <v>0</v>
      </c>
      <c r="AV23" s="4817">
        <f>'50.21'!D21</f>
        <v>0</v>
      </c>
      <c r="AW23" s="4817">
        <f>'50.21'!E21</f>
        <v>0</v>
      </c>
      <c r="AX23" s="4817">
        <f>'50.21'!F21</f>
        <v>0</v>
      </c>
      <c r="AY23" s="4817">
        <f>'50.21'!G21</f>
        <v>0</v>
      </c>
      <c r="AZ23" s="4807"/>
      <c r="BA23" s="4808"/>
      <c r="BB23" s="4748"/>
      <c r="BC23" s="4773"/>
      <c r="BD23" s="4773"/>
      <c r="BE23" s="4773"/>
      <c r="BF23" s="4815">
        <f t="shared" si="13"/>
        <v>-4</v>
      </c>
      <c r="BG23" s="4817">
        <f>'50.27'!B21</f>
        <v>0</v>
      </c>
      <c r="BH23" s="4817">
        <f>'50.27'!C21</f>
        <v>0</v>
      </c>
      <c r="BI23" s="4817">
        <f>'50.27'!D21</f>
        <v>0</v>
      </c>
      <c r="BJ23" s="4817">
        <f>'50.27'!E21</f>
        <v>0</v>
      </c>
      <c r="BK23" s="4817">
        <f>'50.27'!F21</f>
        <v>0</v>
      </c>
      <c r="BL23" s="4817">
        <f>'50.27'!G21</f>
        <v>0</v>
      </c>
      <c r="BM23" s="4747"/>
      <c r="BN23" s="4730"/>
      <c r="BO23" s="4748"/>
      <c r="BP23" s="4773"/>
      <c r="BQ23" s="4773"/>
      <c r="BR23" s="4773"/>
      <c r="BS23" s="4815">
        <f t="shared" si="14"/>
        <v>-4</v>
      </c>
      <c r="BT23" s="4817">
        <f>'50.22'!B21</f>
        <v>0</v>
      </c>
      <c r="BU23" s="4817">
        <f>'50.22'!C21</f>
        <v>0</v>
      </c>
      <c r="BV23" s="4817">
        <f>'50.22'!D21</f>
        <v>0</v>
      </c>
      <c r="BW23" s="4817">
        <f>'50.22'!E21</f>
        <v>0</v>
      </c>
      <c r="BX23" s="4817">
        <f>'50.22'!F21</f>
        <v>0</v>
      </c>
      <c r="BY23" s="4817">
        <f>'50.22'!G21</f>
        <v>0</v>
      </c>
      <c r="BZ23" s="4747"/>
      <c r="CA23" s="4730"/>
      <c r="CB23" s="4748"/>
      <c r="CC23" s="4773"/>
      <c r="CD23" s="4773"/>
      <c r="CE23" s="4773"/>
      <c r="CF23" s="4815">
        <f t="shared" si="15"/>
        <v>-4</v>
      </c>
      <c r="CG23" s="4817">
        <f>'50.25'!B21</f>
        <v>0</v>
      </c>
      <c r="CH23" s="4817">
        <f>'50.25'!C21</f>
        <v>0</v>
      </c>
      <c r="CI23" s="4817">
        <f>'50.25'!D21</f>
        <v>0</v>
      </c>
      <c r="CJ23" s="4817">
        <f>'50.25'!E21</f>
        <v>0</v>
      </c>
      <c r="CK23" s="4817">
        <f>'50.25'!F21</f>
        <v>0</v>
      </c>
      <c r="CL23" s="4817">
        <f>'50.25'!G21</f>
        <v>0</v>
      </c>
      <c r="CM23" s="4747"/>
      <c r="CN23" s="4730"/>
      <c r="CO23" s="4748"/>
      <c r="CP23" s="4773"/>
      <c r="CQ23" s="4773"/>
      <c r="CR23" s="4773"/>
      <c r="CS23" s="4815">
        <f t="shared" si="16"/>
        <v>-4</v>
      </c>
      <c r="CT23" s="4817">
        <f>'50.24'!B21</f>
        <v>0</v>
      </c>
      <c r="CU23" s="4817">
        <f>'50.24'!C21</f>
        <v>0</v>
      </c>
      <c r="CV23" s="4817">
        <f>'50.24'!D21</f>
        <v>0</v>
      </c>
      <c r="CW23" s="4817">
        <f>'50.24'!E21</f>
        <v>0</v>
      </c>
      <c r="CX23" s="4817">
        <f>'50.24'!F21</f>
        <v>0</v>
      </c>
      <c r="CY23" s="4817">
        <f>'50.24'!G21</f>
        <v>0</v>
      </c>
      <c r="CZ23" s="4747"/>
      <c r="DA23" s="4730"/>
    </row>
    <row r="24" spans="1:105" ht="14">
      <c r="A24" s="4730"/>
      <c r="B24" s="4748"/>
      <c r="C24" s="4773"/>
      <c r="D24" s="4773"/>
      <c r="E24" s="4773"/>
      <c r="F24" s="4815">
        <f t="shared" si="9"/>
        <v>-5</v>
      </c>
      <c r="G24" s="4816">
        <f t="shared" si="8"/>
        <v>0</v>
      </c>
      <c r="H24" s="4816">
        <f t="shared" si="8"/>
        <v>0</v>
      </c>
      <c r="I24" s="4816">
        <f t="shared" si="8"/>
        <v>0</v>
      </c>
      <c r="J24" s="4816">
        <f t="shared" si="8"/>
        <v>0</v>
      </c>
      <c r="K24" s="4816">
        <f t="shared" si="8"/>
        <v>0</v>
      </c>
      <c r="L24" s="4816">
        <f t="shared" si="8"/>
        <v>0</v>
      </c>
      <c r="M24" s="4805"/>
      <c r="N24" s="4806"/>
      <c r="O24" s="4748"/>
      <c r="P24" s="4773"/>
      <c r="Q24" s="4773"/>
      <c r="R24" s="4773"/>
      <c r="S24" s="4815">
        <f t="shared" si="10"/>
        <v>-5</v>
      </c>
      <c r="T24" s="4817">
        <f>'50.23'!B22</f>
        <v>0</v>
      </c>
      <c r="U24" s="4817">
        <f>'50.23'!C22</f>
        <v>0</v>
      </c>
      <c r="V24" s="4817">
        <f>'50.23'!D22</f>
        <v>0</v>
      </c>
      <c r="W24" s="4817">
        <f>'50.23'!E22</f>
        <v>0</v>
      </c>
      <c r="X24" s="4817">
        <f>'50.23'!F22</f>
        <v>0</v>
      </c>
      <c r="Y24" s="4817">
        <f>'50.23'!G22</f>
        <v>0</v>
      </c>
      <c r="Z24" s="4807"/>
      <c r="AA24" s="4808"/>
      <c r="AB24" s="4748"/>
      <c r="AC24" s="4773"/>
      <c r="AD24" s="4773"/>
      <c r="AE24" s="4773"/>
      <c r="AF24" s="4815">
        <f t="shared" si="11"/>
        <v>-5</v>
      </c>
      <c r="AG24" s="4817">
        <f>'50.26'!B22</f>
        <v>0</v>
      </c>
      <c r="AH24" s="4817">
        <f>'50.26'!C22</f>
        <v>0</v>
      </c>
      <c r="AI24" s="4817">
        <f>'50.26'!D22</f>
        <v>0</v>
      </c>
      <c r="AJ24" s="4817">
        <f>'50.26'!E22</f>
        <v>0</v>
      </c>
      <c r="AK24" s="4817">
        <f>'50.26'!F22</f>
        <v>0</v>
      </c>
      <c r="AL24" s="4817">
        <f>'50.26'!G22</f>
        <v>0</v>
      </c>
      <c r="AM24" s="4807"/>
      <c r="AN24" s="4808"/>
      <c r="AO24" s="4748"/>
      <c r="AP24" s="4773"/>
      <c r="AQ24" s="4773"/>
      <c r="AR24" s="4773"/>
      <c r="AS24" s="4815">
        <f t="shared" si="12"/>
        <v>-5</v>
      </c>
      <c r="AT24" s="4817">
        <f>'50.21'!B22</f>
        <v>0</v>
      </c>
      <c r="AU24" s="4817">
        <f>'50.21'!C22</f>
        <v>0</v>
      </c>
      <c r="AV24" s="4817">
        <f>'50.21'!D22</f>
        <v>0</v>
      </c>
      <c r="AW24" s="4817">
        <f>'50.21'!E22</f>
        <v>0</v>
      </c>
      <c r="AX24" s="4817">
        <f>'50.21'!F22</f>
        <v>0</v>
      </c>
      <c r="AY24" s="4817">
        <f>'50.21'!G22</f>
        <v>0</v>
      </c>
      <c r="AZ24" s="4807"/>
      <c r="BA24" s="4808"/>
      <c r="BB24" s="4748"/>
      <c r="BC24" s="4773"/>
      <c r="BD24" s="4773"/>
      <c r="BE24" s="4773"/>
      <c r="BF24" s="4815">
        <f t="shared" si="13"/>
        <v>-5</v>
      </c>
      <c r="BG24" s="4817">
        <f>'50.27'!B22</f>
        <v>0</v>
      </c>
      <c r="BH24" s="4817">
        <f>'50.27'!C22</f>
        <v>0</v>
      </c>
      <c r="BI24" s="4817">
        <f>'50.27'!D22</f>
        <v>0</v>
      </c>
      <c r="BJ24" s="4817">
        <f>'50.27'!E22</f>
        <v>0</v>
      </c>
      <c r="BK24" s="4817">
        <f>'50.27'!F22</f>
        <v>0</v>
      </c>
      <c r="BL24" s="4817">
        <f>'50.27'!G22</f>
        <v>0</v>
      </c>
      <c r="BM24" s="4747"/>
      <c r="BN24" s="4730"/>
      <c r="BO24" s="4748"/>
      <c r="BP24" s="4773"/>
      <c r="BQ24" s="4773"/>
      <c r="BR24" s="4773"/>
      <c r="BS24" s="4815">
        <f t="shared" si="14"/>
        <v>-5</v>
      </c>
      <c r="BT24" s="4817">
        <f>'50.22'!B22</f>
        <v>0</v>
      </c>
      <c r="BU24" s="4817">
        <f>'50.22'!C22</f>
        <v>0</v>
      </c>
      <c r="BV24" s="4817">
        <f>'50.22'!D22</f>
        <v>0</v>
      </c>
      <c r="BW24" s="4817">
        <f>'50.22'!E22</f>
        <v>0</v>
      </c>
      <c r="BX24" s="4817">
        <f>'50.22'!F22</f>
        <v>0</v>
      </c>
      <c r="BY24" s="4817">
        <f>'50.22'!G22</f>
        <v>0</v>
      </c>
      <c r="BZ24" s="4747"/>
      <c r="CA24" s="4730"/>
      <c r="CB24" s="4748"/>
      <c r="CC24" s="4773"/>
      <c r="CD24" s="4773"/>
      <c r="CE24" s="4773"/>
      <c r="CF24" s="4815">
        <f t="shared" si="15"/>
        <v>-5</v>
      </c>
      <c r="CG24" s="4817">
        <f>'50.25'!B22</f>
        <v>0</v>
      </c>
      <c r="CH24" s="4817">
        <f>'50.25'!C22</f>
        <v>0</v>
      </c>
      <c r="CI24" s="4817">
        <f>'50.25'!D22</f>
        <v>0</v>
      </c>
      <c r="CJ24" s="4817">
        <f>'50.25'!E22</f>
        <v>0</v>
      </c>
      <c r="CK24" s="4817">
        <f>'50.25'!F22</f>
        <v>0</v>
      </c>
      <c r="CL24" s="4817">
        <f>'50.25'!G22</f>
        <v>0</v>
      </c>
      <c r="CM24" s="4747"/>
      <c r="CN24" s="4730"/>
      <c r="CO24" s="4748"/>
      <c r="CP24" s="4773"/>
      <c r="CQ24" s="4773"/>
      <c r="CR24" s="4773"/>
      <c r="CS24" s="4815">
        <f t="shared" si="16"/>
        <v>-5</v>
      </c>
      <c r="CT24" s="4817">
        <f>'50.24'!B22</f>
        <v>0</v>
      </c>
      <c r="CU24" s="4817">
        <f>'50.24'!C22</f>
        <v>0</v>
      </c>
      <c r="CV24" s="4817">
        <f>'50.24'!D22</f>
        <v>0</v>
      </c>
      <c r="CW24" s="4817">
        <f>'50.24'!E22</f>
        <v>0</v>
      </c>
      <c r="CX24" s="4817">
        <f>'50.24'!F22</f>
        <v>0</v>
      </c>
      <c r="CY24" s="4817">
        <f>'50.24'!G22</f>
        <v>0</v>
      </c>
      <c r="CZ24" s="4747"/>
      <c r="DA24" s="4730"/>
    </row>
    <row r="25" spans="1:105" ht="14">
      <c r="A25" s="4730"/>
      <c r="B25" s="4748"/>
      <c r="C25" s="4773"/>
      <c r="D25" s="4773"/>
      <c r="E25" s="4773"/>
      <c r="F25" s="4815">
        <f t="shared" si="9"/>
        <v>-6</v>
      </c>
      <c r="G25" s="4816">
        <f t="shared" si="8"/>
        <v>0</v>
      </c>
      <c r="H25" s="4816">
        <f t="shared" si="8"/>
        <v>0</v>
      </c>
      <c r="I25" s="4816">
        <f t="shared" si="8"/>
        <v>0</v>
      </c>
      <c r="J25" s="4816">
        <f t="shared" si="8"/>
        <v>0</v>
      </c>
      <c r="K25" s="4816">
        <f t="shared" si="8"/>
        <v>0</v>
      </c>
      <c r="L25" s="4816">
        <f t="shared" si="8"/>
        <v>0</v>
      </c>
      <c r="M25" s="4805"/>
      <c r="N25" s="4806"/>
      <c r="O25" s="4748"/>
      <c r="P25" s="4773"/>
      <c r="Q25" s="4773"/>
      <c r="R25" s="4773"/>
      <c r="S25" s="4815">
        <f t="shared" si="10"/>
        <v>-6</v>
      </c>
      <c r="T25" s="4817">
        <f>'50.23'!B23</f>
        <v>0</v>
      </c>
      <c r="U25" s="4817">
        <f>'50.23'!C23</f>
        <v>0</v>
      </c>
      <c r="V25" s="4817">
        <f>'50.23'!D23</f>
        <v>0</v>
      </c>
      <c r="W25" s="4817">
        <f>'50.23'!E23</f>
        <v>0</v>
      </c>
      <c r="X25" s="4817">
        <f>'50.23'!F23</f>
        <v>0</v>
      </c>
      <c r="Y25" s="4817">
        <f>'50.23'!G23</f>
        <v>0</v>
      </c>
      <c r="Z25" s="4807"/>
      <c r="AA25" s="4808"/>
      <c r="AB25" s="4748"/>
      <c r="AC25" s="4773"/>
      <c r="AD25" s="4773"/>
      <c r="AE25" s="4773"/>
      <c r="AF25" s="4815">
        <f t="shared" si="11"/>
        <v>-6</v>
      </c>
      <c r="AG25" s="4817">
        <f>'50.26'!B23</f>
        <v>0</v>
      </c>
      <c r="AH25" s="4817">
        <f>'50.26'!C23</f>
        <v>0</v>
      </c>
      <c r="AI25" s="4817">
        <f>'50.26'!D23</f>
        <v>0</v>
      </c>
      <c r="AJ25" s="4817">
        <f>'50.26'!E23</f>
        <v>0</v>
      </c>
      <c r="AK25" s="4817">
        <f>'50.26'!F23</f>
        <v>0</v>
      </c>
      <c r="AL25" s="4817">
        <f>'50.26'!G23</f>
        <v>0</v>
      </c>
      <c r="AM25" s="4807"/>
      <c r="AN25" s="4808"/>
      <c r="AO25" s="4748"/>
      <c r="AP25" s="4773"/>
      <c r="AQ25" s="4773"/>
      <c r="AR25" s="4773"/>
      <c r="AS25" s="4815">
        <f t="shared" si="12"/>
        <v>-6</v>
      </c>
      <c r="AT25" s="4817">
        <f>'50.21'!B23</f>
        <v>0</v>
      </c>
      <c r="AU25" s="4817">
        <f>'50.21'!C23</f>
        <v>0</v>
      </c>
      <c r="AV25" s="4817">
        <f>'50.21'!D23</f>
        <v>0</v>
      </c>
      <c r="AW25" s="4817">
        <f>'50.21'!E23</f>
        <v>0</v>
      </c>
      <c r="AX25" s="4817">
        <f>'50.21'!F23</f>
        <v>0</v>
      </c>
      <c r="AY25" s="4817">
        <f>'50.21'!G23</f>
        <v>0</v>
      </c>
      <c r="AZ25" s="4807"/>
      <c r="BA25" s="4808"/>
      <c r="BB25" s="4748"/>
      <c r="BC25" s="4773"/>
      <c r="BD25" s="4773"/>
      <c r="BE25" s="4773"/>
      <c r="BF25" s="4815">
        <f t="shared" si="13"/>
        <v>-6</v>
      </c>
      <c r="BG25" s="4817">
        <f>'50.27'!B23</f>
        <v>0</v>
      </c>
      <c r="BH25" s="4817">
        <f>'50.27'!C23</f>
        <v>0</v>
      </c>
      <c r="BI25" s="4817">
        <f>'50.27'!D23</f>
        <v>0</v>
      </c>
      <c r="BJ25" s="4817">
        <f>'50.27'!E23</f>
        <v>0</v>
      </c>
      <c r="BK25" s="4817">
        <f>'50.27'!F23</f>
        <v>0</v>
      </c>
      <c r="BL25" s="4817">
        <f>'50.27'!G23</f>
        <v>0</v>
      </c>
      <c r="BM25" s="4747"/>
      <c r="BN25" s="4730"/>
      <c r="BO25" s="4748"/>
      <c r="BP25" s="4773"/>
      <c r="BQ25" s="4773"/>
      <c r="BR25" s="4773"/>
      <c r="BS25" s="4815">
        <f t="shared" si="14"/>
        <v>-6</v>
      </c>
      <c r="BT25" s="4817">
        <f>'50.22'!B23</f>
        <v>0</v>
      </c>
      <c r="BU25" s="4817">
        <f>'50.22'!C23</f>
        <v>0</v>
      </c>
      <c r="BV25" s="4817">
        <f>'50.22'!D23</f>
        <v>0</v>
      </c>
      <c r="BW25" s="4817">
        <f>'50.22'!E23</f>
        <v>0</v>
      </c>
      <c r="BX25" s="4817">
        <f>'50.22'!F23</f>
        <v>0</v>
      </c>
      <c r="BY25" s="4817">
        <f>'50.22'!G23</f>
        <v>0</v>
      </c>
      <c r="BZ25" s="4747"/>
      <c r="CA25" s="4730"/>
      <c r="CB25" s="4748"/>
      <c r="CC25" s="4773"/>
      <c r="CD25" s="4773"/>
      <c r="CE25" s="4773"/>
      <c r="CF25" s="4815">
        <f t="shared" si="15"/>
        <v>-6</v>
      </c>
      <c r="CG25" s="4817">
        <f>'50.25'!B23</f>
        <v>0</v>
      </c>
      <c r="CH25" s="4817">
        <f>'50.25'!C23</f>
        <v>0</v>
      </c>
      <c r="CI25" s="4817">
        <f>'50.25'!D23</f>
        <v>0</v>
      </c>
      <c r="CJ25" s="4817">
        <f>'50.25'!E23</f>
        <v>0</v>
      </c>
      <c r="CK25" s="4817">
        <f>'50.25'!F23</f>
        <v>0</v>
      </c>
      <c r="CL25" s="4817">
        <f>'50.25'!G23</f>
        <v>0</v>
      </c>
      <c r="CM25" s="4747"/>
      <c r="CN25" s="4730"/>
      <c r="CO25" s="4748"/>
      <c r="CP25" s="4773"/>
      <c r="CQ25" s="4773"/>
      <c r="CR25" s="4773"/>
      <c r="CS25" s="4815">
        <f t="shared" si="16"/>
        <v>-6</v>
      </c>
      <c r="CT25" s="4817">
        <f>'50.24'!B23</f>
        <v>0</v>
      </c>
      <c r="CU25" s="4817">
        <f>'50.24'!C23</f>
        <v>0</v>
      </c>
      <c r="CV25" s="4817">
        <f>'50.24'!D23</f>
        <v>0</v>
      </c>
      <c r="CW25" s="4817">
        <f>'50.24'!E23</f>
        <v>0</v>
      </c>
      <c r="CX25" s="4817">
        <f>'50.24'!F23</f>
        <v>0</v>
      </c>
      <c r="CY25" s="4817">
        <f>'50.24'!G23</f>
        <v>0</v>
      </c>
      <c r="CZ25" s="4747"/>
      <c r="DA25" s="4730"/>
    </row>
    <row r="26" spans="1:105" ht="14">
      <c r="A26" s="4730"/>
      <c r="B26" s="4748"/>
      <c r="C26" s="4773"/>
      <c r="D26" s="4773"/>
      <c r="E26" s="4773"/>
      <c r="F26" s="4815">
        <f t="shared" si="9"/>
        <v>-7</v>
      </c>
      <c r="G26" s="4816">
        <f t="shared" si="8"/>
        <v>0</v>
      </c>
      <c r="H26" s="4816">
        <f t="shared" si="8"/>
        <v>0</v>
      </c>
      <c r="I26" s="4816">
        <f t="shared" si="8"/>
        <v>0</v>
      </c>
      <c r="J26" s="4816">
        <f t="shared" si="8"/>
        <v>0</v>
      </c>
      <c r="K26" s="4816">
        <f t="shared" si="8"/>
        <v>0</v>
      </c>
      <c r="L26" s="4816">
        <f t="shared" si="8"/>
        <v>0</v>
      </c>
      <c r="M26" s="4805"/>
      <c r="N26" s="4806"/>
      <c r="O26" s="4748"/>
      <c r="P26" s="4773"/>
      <c r="Q26" s="4773"/>
      <c r="R26" s="4773"/>
      <c r="S26" s="4815">
        <f t="shared" si="10"/>
        <v>-7</v>
      </c>
      <c r="T26" s="4817">
        <f>'50.23'!B24</f>
        <v>0</v>
      </c>
      <c r="U26" s="4817">
        <f>'50.23'!C24</f>
        <v>0</v>
      </c>
      <c r="V26" s="4817">
        <f>'50.23'!D24</f>
        <v>0</v>
      </c>
      <c r="W26" s="4817">
        <f>'50.23'!E24</f>
        <v>0</v>
      </c>
      <c r="X26" s="4817">
        <f>'50.23'!F24</f>
        <v>0</v>
      </c>
      <c r="Y26" s="4817">
        <f>'50.23'!G24</f>
        <v>0</v>
      </c>
      <c r="Z26" s="4807"/>
      <c r="AA26" s="4808"/>
      <c r="AB26" s="4748"/>
      <c r="AC26" s="4773"/>
      <c r="AD26" s="4773"/>
      <c r="AE26" s="4773"/>
      <c r="AF26" s="4815">
        <f t="shared" si="11"/>
        <v>-7</v>
      </c>
      <c r="AG26" s="4817">
        <f>'50.26'!B24</f>
        <v>0</v>
      </c>
      <c r="AH26" s="4817">
        <f>'50.26'!C24</f>
        <v>0</v>
      </c>
      <c r="AI26" s="4817">
        <f>'50.26'!D24</f>
        <v>0</v>
      </c>
      <c r="AJ26" s="4817">
        <f>'50.26'!E24</f>
        <v>0</v>
      </c>
      <c r="AK26" s="4817">
        <f>'50.26'!F24</f>
        <v>0</v>
      </c>
      <c r="AL26" s="4817">
        <f>'50.26'!G24</f>
        <v>0</v>
      </c>
      <c r="AM26" s="4807"/>
      <c r="AN26" s="4808"/>
      <c r="AO26" s="4748"/>
      <c r="AP26" s="4773"/>
      <c r="AQ26" s="4773"/>
      <c r="AR26" s="4773"/>
      <c r="AS26" s="4815">
        <f t="shared" si="12"/>
        <v>-7</v>
      </c>
      <c r="AT26" s="4817">
        <f>'50.21'!B24</f>
        <v>0</v>
      </c>
      <c r="AU26" s="4817">
        <f>'50.21'!C24</f>
        <v>0</v>
      </c>
      <c r="AV26" s="4817">
        <f>'50.21'!D24</f>
        <v>0</v>
      </c>
      <c r="AW26" s="4817">
        <f>'50.21'!E24</f>
        <v>0</v>
      </c>
      <c r="AX26" s="4817">
        <f>'50.21'!F24</f>
        <v>0</v>
      </c>
      <c r="AY26" s="4817">
        <f>'50.21'!G24</f>
        <v>0</v>
      </c>
      <c r="AZ26" s="4807"/>
      <c r="BA26" s="4808"/>
      <c r="BB26" s="4748"/>
      <c r="BC26" s="4773"/>
      <c r="BD26" s="4773"/>
      <c r="BE26" s="4773"/>
      <c r="BF26" s="4815">
        <f t="shared" si="13"/>
        <v>-7</v>
      </c>
      <c r="BG26" s="4817">
        <f>'50.27'!B24</f>
        <v>0</v>
      </c>
      <c r="BH26" s="4817">
        <f>'50.27'!C24</f>
        <v>0</v>
      </c>
      <c r="BI26" s="4817">
        <f>'50.27'!D24</f>
        <v>0</v>
      </c>
      <c r="BJ26" s="4817">
        <f>'50.27'!E24</f>
        <v>0</v>
      </c>
      <c r="BK26" s="4817">
        <f>'50.27'!F24</f>
        <v>0</v>
      </c>
      <c r="BL26" s="4817">
        <f>'50.27'!G24</f>
        <v>0</v>
      </c>
      <c r="BM26" s="4747"/>
      <c r="BN26" s="4730"/>
      <c r="BO26" s="4748"/>
      <c r="BP26" s="4773"/>
      <c r="BQ26" s="4773"/>
      <c r="BR26" s="4773"/>
      <c r="BS26" s="4815">
        <f t="shared" si="14"/>
        <v>-7</v>
      </c>
      <c r="BT26" s="4817">
        <f>'50.22'!B24</f>
        <v>0</v>
      </c>
      <c r="BU26" s="4817">
        <f>'50.22'!C24</f>
        <v>0</v>
      </c>
      <c r="BV26" s="4817">
        <f>'50.22'!D24</f>
        <v>0</v>
      </c>
      <c r="BW26" s="4817">
        <f>'50.22'!E24</f>
        <v>0</v>
      </c>
      <c r="BX26" s="4817">
        <f>'50.22'!F24</f>
        <v>0</v>
      </c>
      <c r="BY26" s="4817">
        <f>'50.22'!G24</f>
        <v>0</v>
      </c>
      <c r="BZ26" s="4747"/>
      <c r="CA26" s="4730"/>
      <c r="CB26" s="4748"/>
      <c r="CC26" s="4773"/>
      <c r="CD26" s="4773"/>
      <c r="CE26" s="4773"/>
      <c r="CF26" s="4815">
        <f t="shared" si="15"/>
        <v>-7</v>
      </c>
      <c r="CG26" s="4817">
        <f>'50.25'!B24</f>
        <v>0</v>
      </c>
      <c r="CH26" s="4817">
        <f>'50.25'!C24</f>
        <v>0</v>
      </c>
      <c r="CI26" s="4817">
        <f>'50.25'!D24</f>
        <v>0</v>
      </c>
      <c r="CJ26" s="4817">
        <f>'50.25'!E24</f>
        <v>0</v>
      </c>
      <c r="CK26" s="4817">
        <f>'50.25'!F24</f>
        <v>0</v>
      </c>
      <c r="CL26" s="4817">
        <f>'50.25'!G24</f>
        <v>0</v>
      </c>
      <c r="CM26" s="4747"/>
      <c r="CN26" s="4730"/>
      <c r="CO26" s="4748"/>
      <c r="CP26" s="4773"/>
      <c r="CQ26" s="4773"/>
      <c r="CR26" s="4773"/>
      <c r="CS26" s="4815">
        <f t="shared" si="16"/>
        <v>-7</v>
      </c>
      <c r="CT26" s="4817">
        <f>'50.24'!B24</f>
        <v>0</v>
      </c>
      <c r="CU26" s="4817">
        <f>'50.24'!C24</f>
        <v>0</v>
      </c>
      <c r="CV26" s="4817">
        <f>'50.24'!D24</f>
        <v>0</v>
      </c>
      <c r="CW26" s="4817">
        <f>'50.24'!E24</f>
        <v>0</v>
      </c>
      <c r="CX26" s="4817">
        <f>'50.24'!F24</f>
        <v>0</v>
      </c>
      <c r="CY26" s="4817">
        <f>'50.24'!G24</f>
        <v>0</v>
      </c>
      <c r="CZ26" s="4747"/>
      <c r="DA26" s="4730"/>
    </row>
    <row r="27" spans="1:105" ht="14">
      <c r="A27" s="4730"/>
      <c r="B27" s="4748"/>
      <c r="C27" s="4773"/>
      <c r="D27" s="4773"/>
      <c r="E27" s="4773"/>
      <c r="F27" s="4815">
        <f t="shared" si="9"/>
        <v>-8</v>
      </c>
      <c r="G27" s="4816">
        <f t="shared" si="8"/>
        <v>0</v>
      </c>
      <c r="H27" s="4816">
        <f t="shared" si="8"/>
        <v>0</v>
      </c>
      <c r="I27" s="4816">
        <f t="shared" si="8"/>
        <v>0</v>
      </c>
      <c r="J27" s="4816">
        <f t="shared" si="8"/>
        <v>0</v>
      </c>
      <c r="K27" s="4816">
        <f t="shared" si="8"/>
        <v>0</v>
      </c>
      <c r="L27" s="4816">
        <f t="shared" si="8"/>
        <v>0</v>
      </c>
      <c r="M27" s="4805"/>
      <c r="N27" s="4806"/>
      <c r="O27" s="4748"/>
      <c r="P27" s="4773"/>
      <c r="Q27" s="4773"/>
      <c r="R27" s="4773"/>
      <c r="S27" s="4815">
        <f t="shared" si="10"/>
        <v>-8</v>
      </c>
      <c r="T27" s="4817">
        <f>'50.23'!B25</f>
        <v>0</v>
      </c>
      <c r="U27" s="4817">
        <f>'50.23'!C25</f>
        <v>0</v>
      </c>
      <c r="V27" s="4817">
        <f>'50.23'!D25</f>
        <v>0</v>
      </c>
      <c r="W27" s="4817">
        <f>'50.23'!E25</f>
        <v>0</v>
      </c>
      <c r="X27" s="4817">
        <f>'50.23'!F25</f>
        <v>0</v>
      </c>
      <c r="Y27" s="4817">
        <f>'50.23'!G25</f>
        <v>0</v>
      </c>
      <c r="Z27" s="4807"/>
      <c r="AA27" s="4808"/>
      <c r="AB27" s="4748"/>
      <c r="AC27" s="4773"/>
      <c r="AD27" s="4773"/>
      <c r="AE27" s="4773"/>
      <c r="AF27" s="4815">
        <f t="shared" si="11"/>
        <v>-8</v>
      </c>
      <c r="AG27" s="4817">
        <f>'50.26'!B25</f>
        <v>0</v>
      </c>
      <c r="AH27" s="4817">
        <f>'50.26'!C25</f>
        <v>0</v>
      </c>
      <c r="AI27" s="4817">
        <f>'50.26'!D25</f>
        <v>0</v>
      </c>
      <c r="AJ27" s="4817">
        <f>'50.26'!E25</f>
        <v>0</v>
      </c>
      <c r="AK27" s="4817">
        <f>'50.26'!F25</f>
        <v>0</v>
      </c>
      <c r="AL27" s="4817">
        <f>'50.26'!G25</f>
        <v>0</v>
      </c>
      <c r="AM27" s="4807"/>
      <c r="AN27" s="4808"/>
      <c r="AO27" s="4748"/>
      <c r="AP27" s="4773"/>
      <c r="AQ27" s="4773"/>
      <c r="AR27" s="4773"/>
      <c r="AS27" s="4815">
        <f t="shared" si="12"/>
        <v>-8</v>
      </c>
      <c r="AT27" s="4817">
        <f>'50.21'!B25</f>
        <v>0</v>
      </c>
      <c r="AU27" s="4817">
        <f>'50.21'!C25</f>
        <v>0</v>
      </c>
      <c r="AV27" s="4817">
        <f>'50.21'!D25</f>
        <v>0</v>
      </c>
      <c r="AW27" s="4817">
        <f>'50.21'!E25</f>
        <v>0</v>
      </c>
      <c r="AX27" s="4817">
        <f>'50.21'!F25</f>
        <v>0</v>
      </c>
      <c r="AY27" s="4817">
        <f>'50.21'!G25</f>
        <v>0</v>
      </c>
      <c r="AZ27" s="4807"/>
      <c r="BA27" s="4808"/>
      <c r="BB27" s="4748"/>
      <c r="BC27" s="4773"/>
      <c r="BD27" s="4773"/>
      <c r="BE27" s="4773"/>
      <c r="BF27" s="4815">
        <f t="shared" si="13"/>
        <v>-8</v>
      </c>
      <c r="BG27" s="4817">
        <f>'50.27'!B25</f>
        <v>0</v>
      </c>
      <c r="BH27" s="4817">
        <f>'50.27'!C25</f>
        <v>0</v>
      </c>
      <c r="BI27" s="4817">
        <f>'50.27'!D25</f>
        <v>0</v>
      </c>
      <c r="BJ27" s="4817">
        <f>'50.27'!E25</f>
        <v>0</v>
      </c>
      <c r="BK27" s="4817">
        <f>'50.27'!F25</f>
        <v>0</v>
      </c>
      <c r="BL27" s="4817">
        <f>'50.27'!G25</f>
        <v>0</v>
      </c>
      <c r="BM27" s="4747"/>
      <c r="BN27" s="4730"/>
      <c r="BO27" s="4748"/>
      <c r="BP27" s="4773"/>
      <c r="BQ27" s="4773"/>
      <c r="BR27" s="4773"/>
      <c r="BS27" s="4815">
        <f t="shared" si="14"/>
        <v>-8</v>
      </c>
      <c r="BT27" s="4817">
        <f>'50.22'!B25</f>
        <v>0</v>
      </c>
      <c r="BU27" s="4817">
        <f>'50.22'!C25</f>
        <v>0</v>
      </c>
      <c r="BV27" s="4817">
        <f>'50.22'!D25</f>
        <v>0</v>
      </c>
      <c r="BW27" s="4817">
        <f>'50.22'!E25</f>
        <v>0</v>
      </c>
      <c r="BX27" s="4817">
        <f>'50.22'!F25</f>
        <v>0</v>
      </c>
      <c r="BY27" s="4817">
        <f>'50.22'!G25</f>
        <v>0</v>
      </c>
      <c r="BZ27" s="4747"/>
      <c r="CA27" s="4730"/>
      <c r="CB27" s="4748"/>
      <c r="CC27" s="4773"/>
      <c r="CD27" s="4773"/>
      <c r="CE27" s="4773"/>
      <c r="CF27" s="4815">
        <f t="shared" si="15"/>
        <v>-8</v>
      </c>
      <c r="CG27" s="4817">
        <f>'50.25'!B25</f>
        <v>0</v>
      </c>
      <c r="CH27" s="4817">
        <f>'50.25'!C25</f>
        <v>0</v>
      </c>
      <c r="CI27" s="4817">
        <f>'50.25'!D25</f>
        <v>0</v>
      </c>
      <c r="CJ27" s="4817">
        <f>'50.25'!E25</f>
        <v>0</v>
      </c>
      <c r="CK27" s="4817">
        <f>'50.25'!F25</f>
        <v>0</v>
      </c>
      <c r="CL27" s="4817">
        <f>'50.25'!G25</f>
        <v>0</v>
      </c>
      <c r="CM27" s="4747"/>
      <c r="CN27" s="4730"/>
      <c r="CO27" s="4748"/>
      <c r="CP27" s="4773"/>
      <c r="CQ27" s="4773"/>
      <c r="CR27" s="4773"/>
      <c r="CS27" s="4815">
        <f t="shared" si="16"/>
        <v>-8</v>
      </c>
      <c r="CT27" s="4817">
        <f>'50.24'!B25</f>
        <v>0</v>
      </c>
      <c r="CU27" s="4817">
        <f>'50.24'!C25</f>
        <v>0</v>
      </c>
      <c r="CV27" s="4817">
        <f>'50.24'!D25</f>
        <v>0</v>
      </c>
      <c r="CW27" s="4817">
        <f>'50.24'!E25</f>
        <v>0</v>
      </c>
      <c r="CX27" s="4817">
        <f>'50.24'!F25</f>
        <v>0</v>
      </c>
      <c r="CY27" s="4817">
        <f>'50.24'!G25</f>
        <v>0</v>
      </c>
      <c r="CZ27" s="4747"/>
      <c r="DA27" s="4730"/>
    </row>
    <row r="28" spans="1:105" ht="14">
      <c r="A28" s="4730"/>
      <c r="B28" s="4748"/>
      <c r="C28" s="4773"/>
      <c r="D28" s="4773"/>
      <c r="E28" s="4773"/>
      <c r="F28" s="4815">
        <f t="shared" si="9"/>
        <v>-9</v>
      </c>
      <c r="G28" s="4816">
        <f t="shared" si="8"/>
        <v>0</v>
      </c>
      <c r="H28" s="4816">
        <f t="shared" si="8"/>
        <v>0</v>
      </c>
      <c r="I28" s="4816">
        <f t="shared" si="8"/>
        <v>0</v>
      </c>
      <c r="J28" s="4816">
        <f t="shared" si="8"/>
        <v>0</v>
      </c>
      <c r="K28" s="4816">
        <f t="shared" si="8"/>
        <v>0</v>
      </c>
      <c r="L28" s="4816">
        <f t="shared" si="8"/>
        <v>0</v>
      </c>
      <c r="M28" s="4805"/>
      <c r="N28" s="4806"/>
      <c r="O28" s="4748"/>
      <c r="P28" s="4773"/>
      <c r="Q28" s="4773"/>
      <c r="R28" s="4773"/>
      <c r="S28" s="4815">
        <f t="shared" si="10"/>
        <v>-9</v>
      </c>
      <c r="T28" s="4817">
        <f>'50.23'!B26</f>
        <v>0</v>
      </c>
      <c r="U28" s="4817">
        <f>'50.23'!C26</f>
        <v>0</v>
      </c>
      <c r="V28" s="4817">
        <f>'50.23'!D26</f>
        <v>0</v>
      </c>
      <c r="W28" s="4817">
        <f>'50.23'!E26</f>
        <v>0</v>
      </c>
      <c r="X28" s="4817">
        <f>'50.23'!F26</f>
        <v>0</v>
      </c>
      <c r="Y28" s="4817">
        <f>'50.23'!G26</f>
        <v>0</v>
      </c>
      <c r="Z28" s="4807"/>
      <c r="AA28" s="4808"/>
      <c r="AB28" s="4748"/>
      <c r="AC28" s="4773"/>
      <c r="AD28" s="4773"/>
      <c r="AE28" s="4773"/>
      <c r="AF28" s="4815">
        <f t="shared" si="11"/>
        <v>-9</v>
      </c>
      <c r="AG28" s="4817">
        <f>'50.26'!B26</f>
        <v>0</v>
      </c>
      <c r="AH28" s="4817">
        <f>'50.26'!C26</f>
        <v>0</v>
      </c>
      <c r="AI28" s="4817">
        <f>'50.26'!D26</f>
        <v>0</v>
      </c>
      <c r="AJ28" s="4817">
        <f>'50.26'!E26</f>
        <v>0</v>
      </c>
      <c r="AK28" s="4817">
        <f>'50.26'!F26</f>
        <v>0</v>
      </c>
      <c r="AL28" s="4817">
        <f>'50.26'!G26</f>
        <v>0</v>
      </c>
      <c r="AM28" s="4807"/>
      <c r="AN28" s="4808"/>
      <c r="AO28" s="4748"/>
      <c r="AP28" s="4773"/>
      <c r="AQ28" s="4773"/>
      <c r="AR28" s="4773"/>
      <c r="AS28" s="4815">
        <f t="shared" si="12"/>
        <v>-9</v>
      </c>
      <c r="AT28" s="4817">
        <f>'50.21'!B26</f>
        <v>0</v>
      </c>
      <c r="AU28" s="4817">
        <f>'50.21'!C26</f>
        <v>0</v>
      </c>
      <c r="AV28" s="4817">
        <f>'50.21'!D26</f>
        <v>0</v>
      </c>
      <c r="AW28" s="4817">
        <f>'50.21'!E26</f>
        <v>0</v>
      </c>
      <c r="AX28" s="4817">
        <f>'50.21'!F26</f>
        <v>0</v>
      </c>
      <c r="AY28" s="4817">
        <f>'50.21'!G26</f>
        <v>0</v>
      </c>
      <c r="AZ28" s="4807"/>
      <c r="BA28" s="4808"/>
      <c r="BB28" s="4748"/>
      <c r="BC28" s="4773"/>
      <c r="BD28" s="4773"/>
      <c r="BE28" s="4773"/>
      <c r="BF28" s="4815">
        <f t="shared" si="13"/>
        <v>-9</v>
      </c>
      <c r="BG28" s="4817">
        <f>'50.27'!B26</f>
        <v>0</v>
      </c>
      <c r="BH28" s="4817">
        <f>'50.27'!C26</f>
        <v>0</v>
      </c>
      <c r="BI28" s="4817">
        <f>'50.27'!D26</f>
        <v>0</v>
      </c>
      <c r="BJ28" s="4817">
        <f>'50.27'!E26</f>
        <v>0</v>
      </c>
      <c r="BK28" s="4817">
        <f>'50.27'!F26</f>
        <v>0</v>
      </c>
      <c r="BL28" s="4817">
        <f>'50.27'!G26</f>
        <v>0</v>
      </c>
      <c r="BM28" s="4747"/>
      <c r="BN28" s="4730"/>
      <c r="BO28" s="4748"/>
      <c r="BP28" s="4773"/>
      <c r="BQ28" s="4773"/>
      <c r="BR28" s="4773"/>
      <c r="BS28" s="4815">
        <f t="shared" si="14"/>
        <v>-9</v>
      </c>
      <c r="BT28" s="4817">
        <f>'50.22'!B26</f>
        <v>0</v>
      </c>
      <c r="BU28" s="4817">
        <f>'50.22'!C26</f>
        <v>0</v>
      </c>
      <c r="BV28" s="4817">
        <f>'50.22'!D26</f>
        <v>0</v>
      </c>
      <c r="BW28" s="4817">
        <f>'50.22'!E26</f>
        <v>0</v>
      </c>
      <c r="BX28" s="4817">
        <f>'50.22'!F26</f>
        <v>0</v>
      </c>
      <c r="BY28" s="4817">
        <f>'50.22'!G26</f>
        <v>0</v>
      </c>
      <c r="BZ28" s="4747"/>
      <c r="CA28" s="4730"/>
      <c r="CB28" s="4748"/>
      <c r="CC28" s="4773"/>
      <c r="CD28" s="4773"/>
      <c r="CE28" s="4773"/>
      <c r="CF28" s="4815">
        <f t="shared" si="15"/>
        <v>-9</v>
      </c>
      <c r="CG28" s="4817">
        <f>'50.25'!B26</f>
        <v>0</v>
      </c>
      <c r="CH28" s="4817">
        <f>'50.25'!C26</f>
        <v>0</v>
      </c>
      <c r="CI28" s="4817">
        <f>'50.25'!D26</f>
        <v>0</v>
      </c>
      <c r="CJ28" s="4817">
        <f>'50.25'!E26</f>
        <v>0</v>
      </c>
      <c r="CK28" s="4817">
        <f>'50.25'!F26</f>
        <v>0</v>
      </c>
      <c r="CL28" s="4817">
        <f>'50.25'!G26</f>
        <v>0</v>
      </c>
      <c r="CM28" s="4747"/>
      <c r="CN28" s="4730"/>
      <c r="CO28" s="4748"/>
      <c r="CP28" s="4773"/>
      <c r="CQ28" s="4773"/>
      <c r="CR28" s="4773"/>
      <c r="CS28" s="4815">
        <f t="shared" si="16"/>
        <v>-9</v>
      </c>
      <c r="CT28" s="4817">
        <f>'50.24'!B26</f>
        <v>0</v>
      </c>
      <c r="CU28" s="4817">
        <f>'50.24'!C26</f>
        <v>0</v>
      </c>
      <c r="CV28" s="4817">
        <f>'50.24'!D26</f>
        <v>0</v>
      </c>
      <c r="CW28" s="4817">
        <f>'50.24'!E26</f>
        <v>0</v>
      </c>
      <c r="CX28" s="4817">
        <f>'50.24'!F26</f>
        <v>0</v>
      </c>
      <c r="CY28" s="4817">
        <f>'50.24'!G26</f>
        <v>0</v>
      </c>
      <c r="CZ28" s="4747"/>
      <c r="DA28" s="4730"/>
    </row>
    <row r="29" spans="1:105" ht="14">
      <c r="A29" s="4730"/>
      <c r="B29" s="4748"/>
      <c r="C29" s="4773"/>
      <c r="D29" s="4773"/>
      <c r="E29" s="4773"/>
      <c r="F29" s="4793" t="str">
        <f>CONCATENATE(F28-1," &amp; prior")</f>
        <v>-10 &amp; prior</v>
      </c>
      <c r="G29" s="4816">
        <f t="shared" si="8"/>
        <v>0</v>
      </c>
      <c r="H29" s="4816">
        <f t="shared" si="8"/>
        <v>0</v>
      </c>
      <c r="I29" s="4816">
        <f t="shared" si="8"/>
        <v>0</v>
      </c>
      <c r="J29" s="4816">
        <f t="shared" si="8"/>
        <v>0</v>
      </c>
      <c r="K29" s="4816">
        <f t="shared" si="8"/>
        <v>0</v>
      </c>
      <c r="L29" s="4816">
        <f t="shared" si="8"/>
        <v>0</v>
      </c>
      <c r="M29" s="4805"/>
      <c r="N29" s="4806"/>
      <c r="O29" s="4748"/>
      <c r="P29" s="4773"/>
      <c r="Q29" s="4773"/>
      <c r="R29" s="4773"/>
      <c r="S29" s="4793" t="str">
        <f>CONCATENATE(S28-1," &amp; prior")</f>
        <v>-10 &amp; prior</v>
      </c>
      <c r="T29" s="4817">
        <f>'50.23'!B27</f>
        <v>0</v>
      </c>
      <c r="U29" s="4817">
        <f>'50.23'!C27</f>
        <v>0</v>
      </c>
      <c r="V29" s="4817">
        <f>'50.23'!D27</f>
        <v>0</v>
      </c>
      <c r="W29" s="4817">
        <f>'50.23'!E27</f>
        <v>0</v>
      </c>
      <c r="X29" s="4817">
        <f>'50.23'!F27</f>
        <v>0</v>
      </c>
      <c r="Y29" s="4817">
        <f>'50.23'!G27</f>
        <v>0</v>
      </c>
      <c r="Z29" s="4807"/>
      <c r="AA29" s="4808"/>
      <c r="AB29" s="4748"/>
      <c r="AC29" s="4773"/>
      <c r="AD29" s="4773"/>
      <c r="AE29" s="4773"/>
      <c r="AF29" s="4793" t="str">
        <f>CONCATENATE(AF28-1," &amp; prior")</f>
        <v>-10 &amp; prior</v>
      </c>
      <c r="AG29" s="4817">
        <f>'50.26'!B27</f>
        <v>0</v>
      </c>
      <c r="AH29" s="4817">
        <f>'50.26'!C27</f>
        <v>0</v>
      </c>
      <c r="AI29" s="4817">
        <f>'50.26'!D27</f>
        <v>0</v>
      </c>
      <c r="AJ29" s="4817">
        <f>'50.26'!E27</f>
        <v>0</v>
      </c>
      <c r="AK29" s="4817">
        <f>'50.26'!F27</f>
        <v>0</v>
      </c>
      <c r="AL29" s="4817">
        <f>'50.26'!G27</f>
        <v>0</v>
      </c>
      <c r="AM29" s="4807"/>
      <c r="AN29" s="4808"/>
      <c r="AO29" s="4748"/>
      <c r="AP29" s="4773"/>
      <c r="AQ29" s="4773"/>
      <c r="AR29" s="4773"/>
      <c r="AS29" s="4793" t="str">
        <f>CONCATENATE(AS28-1," &amp; prior")</f>
        <v>-10 &amp; prior</v>
      </c>
      <c r="AT29" s="4817">
        <f>'50.21'!B27</f>
        <v>0</v>
      </c>
      <c r="AU29" s="4817">
        <f>'50.21'!C27</f>
        <v>0</v>
      </c>
      <c r="AV29" s="4817">
        <f>'50.21'!D27</f>
        <v>0</v>
      </c>
      <c r="AW29" s="4817">
        <f>'50.21'!E27</f>
        <v>0</v>
      </c>
      <c r="AX29" s="4817">
        <f>'50.21'!F27</f>
        <v>0</v>
      </c>
      <c r="AY29" s="4817">
        <f>'50.21'!G27</f>
        <v>0</v>
      </c>
      <c r="AZ29" s="4807"/>
      <c r="BA29" s="4808"/>
      <c r="BB29" s="4748"/>
      <c r="BC29" s="4773"/>
      <c r="BD29" s="4773"/>
      <c r="BE29" s="4773"/>
      <c r="BF29" s="4793" t="str">
        <f>CONCATENATE(BF28-1," &amp; prior")</f>
        <v>-10 &amp; prior</v>
      </c>
      <c r="BG29" s="4817">
        <f>'50.27'!B27</f>
        <v>0</v>
      </c>
      <c r="BH29" s="4817">
        <f>'50.27'!C27</f>
        <v>0</v>
      </c>
      <c r="BI29" s="4817">
        <f>'50.27'!D27</f>
        <v>0</v>
      </c>
      <c r="BJ29" s="4817">
        <f>'50.27'!E27</f>
        <v>0</v>
      </c>
      <c r="BK29" s="4817">
        <f>'50.27'!F27</f>
        <v>0</v>
      </c>
      <c r="BL29" s="4817">
        <f>'50.27'!G27</f>
        <v>0</v>
      </c>
      <c r="BM29" s="4747"/>
      <c r="BN29" s="4730"/>
      <c r="BO29" s="4748"/>
      <c r="BP29" s="4773"/>
      <c r="BQ29" s="4773"/>
      <c r="BR29" s="4773"/>
      <c r="BS29" s="4793" t="str">
        <f>CONCATENATE(BS28-1," &amp; prior")</f>
        <v>-10 &amp; prior</v>
      </c>
      <c r="BT29" s="4817">
        <f>'50.22'!B27</f>
        <v>0</v>
      </c>
      <c r="BU29" s="4817">
        <f>'50.22'!C27</f>
        <v>0</v>
      </c>
      <c r="BV29" s="4817">
        <f>'50.22'!D27</f>
        <v>0</v>
      </c>
      <c r="BW29" s="4817">
        <f>'50.22'!E27</f>
        <v>0</v>
      </c>
      <c r="BX29" s="4817">
        <f>'50.22'!F27</f>
        <v>0</v>
      </c>
      <c r="BY29" s="4817">
        <f>'50.22'!G27</f>
        <v>0</v>
      </c>
      <c r="BZ29" s="4747"/>
      <c r="CA29" s="4730"/>
      <c r="CB29" s="4748"/>
      <c r="CC29" s="4773"/>
      <c r="CD29" s="4773"/>
      <c r="CE29" s="4773"/>
      <c r="CF29" s="4793" t="str">
        <f>CONCATENATE(CF28-1," &amp; prior")</f>
        <v>-10 &amp; prior</v>
      </c>
      <c r="CG29" s="4817">
        <f>'50.25'!B27</f>
        <v>0</v>
      </c>
      <c r="CH29" s="4817">
        <f>'50.25'!C27</f>
        <v>0</v>
      </c>
      <c r="CI29" s="4817">
        <f>'50.25'!D27</f>
        <v>0</v>
      </c>
      <c r="CJ29" s="4817">
        <f>'50.25'!E27</f>
        <v>0</v>
      </c>
      <c r="CK29" s="4817">
        <f>'50.25'!F27</f>
        <v>0</v>
      </c>
      <c r="CL29" s="4817">
        <f>'50.25'!G27</f>
        <v>0</v>
      </c>
      <c r="CM29" s="4747"/>
      <c r="CN29" s="4730"/>
      <c r="CO29" s="4748"/>
      <c r="CP29" s="4773"/>
      <c r="CQ29" s="4773"/>
      <c r="CR29" s="4773"/>
      <c r="CS29" s="4793" t="str">
        <f>CONCATENATE(CS28-1," &amp; prior")</f>
        <v>-10 &amp; prior</v>
      </c>
      <c r="CT29" s="4817">
        <f>'50.24'!B27</f>
        <v>0</v>
      </c>
      <c r="CU29" s="4817">
        <f>'50.24'!C27</f>
        <v>0</v>
      </c>
      <c r="CV29" s="4817">
        <f>'50.24'!D27</f>
        <v>0</v>
      </c>
      <c r="CW29" s="4817">
        <f>'50.24'!E27</f>
        <v>0</v>
      </c>
      <c r="CX29" s="4817">
        <f>'50.24'!F27</f>
        <v>0</v>
      </c>
      <c r="CY29" s="4817">
        <f>'50.24'!G27</f>
        <v>0</v>
      </c>
      <c r="CZ29" s="4747"/>
      <c r="DA29" s="4730"/>
    </row>
    <row r="30" spans="1:105" ht="14">
      <c r="A30" s="4730"/>
      <c r="B30" s="4748"/>
      <c r="C30" s="4773"/>
      <c r="D30" s="4773"/>
      <c r="E30" s="4773"/>
      <c r="F30" s="4793" t="s">
        <v>735</v>
      </c>
      <c r="G30" s="4816">
        <f t="shared" si="8"/>
        <v>0</v>
      </c>
      <c r="H30" s="4816">
        <f t="shared" si="8"/>
        <v>0</v>
      </c>
      <c r="I30" s="4816">
        <f t="shared" si="8"/>
        <v>0</v>
      </c>
      <c r="J30" s="4816">
        <f t="shared" si="8"/>
        <v>0</v>
      </c>
      <c r="K30" s="4816">
        <f t="shared" si="8"/>
        <v>0</v>
      </c>
      <c r="L30" s="4816">
        <f t="shared" si="8"/>
        <v>0</v>
      </c>
      <c r="M30" s="4805"/>
      <c r="N30" s="4806"/>
      <c r="O30" s="4748"/>
      <c r="P30" s="4773"/>
      <c r="Q30" s="4773"/>
      <c r="R30" s="4773"/>
      <c r="S30" s="4793" t="s">
        <v>735</v>
      </c>
      <c r="T30" s="4817">
        <f>'50.23'!B28</f>
        <v>0</v>
      </c>
      <c r="U30" s="4817">
        <f>'50.23'!C28</f>
        <v>0</v>
      </c>
      <c r="V30" s="4817">
        <f>'50.23'!D28</f>
        <v>0</v>
      </c>
      <c r="W30" s="4817">
        <f>'50.23'!E28</f>
        <v>0</v>
      </c>
      <c r="X30" s="4817">
        <f>'50.23'!F28</f>
        <v>0</v>
      </c>
      <c r="Y30" s="4817">
        <f>'50.23'!G28</f>
        <v>0</v>
      </c>
      <c r="Z30" s="4807"/>
      <c r="AA30" s="4808"/>
      <c r="AB30" s="4748"/>
      <c r="AC30" s="4773"/>
      <c r="AD30" s="4773"/>
      <c r="AE30" s="4773"/>
      <c r="AF30" s="4793" t="s">
        <v>735</v>
      </c>
      <c r="AG30" s="4817">
        <f>'50.26'!B28</f>
        <v>0</v>
      </c>
      <c r="AH30" s="4817">
        <f>'50.26'!C28</f>
        <v>0</v>
      </c>
      <c r="AI30" s="4817">
        <f>'50.26'!D28</f>
        <v>0</v>
      </c>
      <c r="AJ30" s="4817">
        <f>'50.26'!E28</f>
        <v>0</v>
      </c>
      <c r="AK30" s="4817">
        <f>'50.26'!F28</f>
        <v>0</v>
      </c>
      <c r="AL30" s="4817">
        <f>'50.26'!G28</f>
        <v>0</v>
      </c>
      <c r="AM30" s="4807"/>
      <c r="AN30" s="4808"/>
      <c r="AO30" s="4748"/>
      <c r="AP30" s="4773"/>
      <c r="AQ30" s="4773"/>
      <c r="AR30" s="4773"/>
      <c r="AS30" s="4793" t="s">
        <v>735</v>
      </c>
      <c r="AT30" s="4817">
        <f>'50.21'!B28</f>
        <v>0</v>
      </c>
      <c r="AU30" s="4817">
        <f>'50.21'!C28</f>
        <v>0</v>
      </c>
      <c r="AV30" s="4817">
        <f>'50.21'!D28</f>
        <v>0</v>
      </c>
      <c r="AW30" s="4817">
        <f>'50.21'!E28</f>
        <v>0</v>
      </c>
      <c r="AX30" s="4817">
        <f>'50.21'!F28</f>
        <v>0</v>
      </c>
      <c r="AY30" s="4817">
        <f>'50.21'!G28</f>
        <v>0</v>
      </c>
      <c r="AZ30" s="4807"/>
      <c r="BA30" s="4808"/>
      <c r="BB30" s="4748"/>
      <c r="BC30" s="4773"/>
      <c r="BD30" s="4773"/>
      <c r="BE30" s="4773"/>
      <c r="BF30" s="4793" t="s">
        <v>735</v>
      </c>
      <c r="BG30" s="4817">
        <f>'50.27'!B28</f>
        <v>0</v>
      </c>
      <c r="BH30" s="4817">
        <f>'50.27'!C28</f>
        <v>0</v>
      </c>
      <c r="BI30" s="4817">
        <f>'50.27'!D28</f>
        <v>0</v>
      </c>
      <c r="BJ30" s="4817">
        <f>'50.27'!E28</f>
        <v>0</v>
      </c>
      <c r="BK30" s="4817">
        <f>'50.27'!F28</f>
        <v>0</v>
      </c>
      <c r="BL30" s="4817">
        <f>'50.27'!G28</f>
        <v>0</v>
      </c>
      <c r="BM30" s="4747"/>
      <c r="BN30" s="4730"/>
      <c r="BO30" s="4748"/>
      <c r="BP30" s="4773"/>
      <c r="BQ30" s="4773"/>
      <c r="BR30" s="4773"/>
      <c r="BS30" s="4793" t="s">
        <v>735</v>
      </c>
      <c r="BT30" s="4817">
        <f>'50.22'!B28</f>
        <v>0</v>
      </c>
      <c r="BU30" s="4817">
        <f>'50.22'!C28</f>
        <v>0</v>
      </c>
      <c r="BV30" s="4817">
        <f>'50.22'!D28</f>
        <v>0</v>
      </c>
      <c r="BW30" s="4817">
        <f>'50.22'!E28</f>
        <v>0</v>
      </c>
      <c r="BX30" s="4817">
        <f>'50.22'!F28</f>
        <v>0</v>
      </c>
      <c r="BY30" s="4817">
        <f>'50.22'!G28</f>
        <v>0</v>
      </c>
      <c r="BZ30" s="4747"/>
      <c r="CA30" s="4730"/>
      <c r="CB30" s="4748"/>
      <c r="CC30" s="4773"/>
      <c r="CD30" s="4773"/>
      <c r="CE30" s="4773"/>
      <c r="CF30" s="4793" t="s">
        <v>735</v>
      </c>
      <c r="CG30" s="4817">
        <f>'50.25'!B28</f>
        <v>0</v>
      </c>
      <c r="CH30" s="4817">
        <f>'50.25'!C28</f>
        <v>0</v>
      </c>
      <c r="CI30" s="4817">
        <f>'50.25'!D28</f>
        <v>0</v>
      </c>
      <c r="CJ30" s="4817">
        <f>'50.25'!E28</f>
        <v>0</v>
      </c>
      <c r="CK30" s="4817">
        <f>'50.25'!F28</f>
        <v>0</v>
      </c>
      <c r="CL30" s="4817">
        <f>'50.25'!G28</f>
        <v>0</v>
      </c>
      <c r="CM30" s="4747"/>
      <c r="CN30" s="4730"/>
      <c r="CO30" s="4748"/>
      <c r="CP30" s="4773"/>
      <c r="CQ30" s="4773"/>
      <c r="CR30" s="4773"/>
      <c r="CS30" s="4793" t="s">
        <v>735</v>
      </c>
      <c r="CT30" s="4817">
        <f>'50.24'!B28</f>
        <v>0</v>
      </c>
      <c r="CU30" s="4817">
        <f>'50.24'!C28</f>
        <v>0</v>
      </c>
      <c r="CV30" s="4817">
        <f>'50.24'!D28</f>
        <v>0</v>
      </c>
      <c r="CW30" s="4817">
        <f>'50.24'!E28</f>
        <v>0</v>
      </c>
      <c r="CX30" s="4817">
        <f>'50.24'!F28</f>
        <v>0</v>
      </c>
      <c r="CY30" s="4817">
        <f>'50.24'!G28</f>
        <v>0</v>
      </c>
      <c r="CZ30" s="4747"/>
      <c r="DA30" s="4730"/>
    </row>
    <row r="31" spans="1:105" ht="14">
      <c r="A31" s="4762"/>
      <c r="B31" s="4744"/>
      <c r="C31" s="4779"/>
      <c r="D31" s="4779"/>
      <c r="E31" s="4779"/>
      <c r="F31" s="4818" t="s">
        <v>187</v>
      </c>
      <c r="G31" s="4819">
        <f>SUM(G19:G30)</f>
        <v>0</v>
      </c>
      <c r="H31" s="4819">
        <f>SUM(H19:H30)</f>
        <v>0</v>
      </c>
      <c r="I31" s="4820"/>
      <c r="J31" s="4819">
        <f t="shared" ref="J31:L31" si="17">SUM(J19:J30)</f>
        <v>0</v>
      </c>
      <c r="K31" s="4819">
        <f t="shared" si="17"/>
        <v>0</v>
      </c>
      <c r="L31" s="4819">
        <f t="shared" si="17"/>
        <v>0</v>
      </c>
      <c r="M31" s="4821"/>
      <c r="N31" s="4822"/>
      <c r="O31" s="4744"/>
      <c r="P31" s="4779"/>
      <c r="Q31" s="4779"/>
      <c r="R31" s="4779"/>
      <c r="S31" s="4818" t="s">
        <v>187</v>
      </c>
      <c r="T31" s="4819">
        <f>SUM(T19:T30)</f>
        <v>0</v>
      </c>
      <c r="U31" s="4819">
        <f>SUM(U19:U30)</f>
        <v>0</v>
      </c>
      <c r="V31" s="4779"/>
      <c r="W31" s="4819">
        <f>SUM(W19:W30)</f>
        <v>0</v>
      </c>
      <c r="X31" s="4819">
        <f>SUM(X19:X30)</f>
        <v>0</v>
      </c>
      <c r="Y31" s="4819">
        <f>SUM(Y19:Y30)</f>
        <v>0</v>
      </c>
      <c r="Z31" s="4821"/>
      <c r="AA31" s="4822"/>
      <c r="AB31" s="4744"/>
      <c r="AC31" s="4779"/>
      <c r="AD31" s="4779"/>
      <c r="AE31" s="4779"/>
      <c r="AF31" s="4818" t="s">
        <v>187</v>
      </c>
      <c r="AG31" s="4819">
        <f>SUM(AG19:AG30)</f>
        <v>0</v>
      </c>
      <c r="AH31" s="4819">
        <f>SUM(AH19:AH30)</f>
        <v>0</v>
      </c>
      <c r="AI31" s="4783"/>
      <c r="AJ31" s="4819">
        <f>SUM(AJ19:AJ30)</f>
        <v>0</v>
      </c>
      <c r="AK31" s="4819">
        <f>SUM(AK19:AK30)</f>
        <v>0</v>
      </c>
      <c r="AL31" s="4819">
        <f>SUM(AL19:AL30)</f>
        <v>0</v>
      </c>
      <c r="AM31" s="4821"/>
      <c r="AN31" s="4822"/>
      <c r="AO31" s="4744"/>
      <c r="AP31" s="4779"/>
      <c r="AQ31" s="4779"/>
      <c r="AR31" s="4779"/>
      <c r="AS31" s="4818" t="s">
        <v>187</v>
      </c>
      <c r="AT31" s="4819">
        <f>SUM(AT19:AT30)</f>
        <v>0</v>
      </c>
      <c r="AU31" s="4819">
        <f>SUM(AU19:AU30)</f>
        <v>0</v>
      </c>
      <c r="AV31" s="4783"/>
      <c r="AW31" s="4819">
        <f>SUM(AW19:AW30)</f>
        <v>0</v>
      </c>
      <c r="AX31" s="4819">
        <f>SUM(AX19:AX30)</f>
        <v>0</v>
      </c>
      <c r="AY31" s="4819">
        <f>SUM(AY19:AY30)</f>
        <v>0</v>
      </c>
      <c r="AZ31" s="4821"/>
      <c r="BA31" s="4822"/>
      <c r="BB31" s="4744"/>
      <c r="BC31" s="4779"/>
      <c r="BD31" s="4779"/>
      <c r="BE31" s="4779"/>
      <c r="BF31" s="4818" t="s">
        <v>187</v>
      </c>
      <c r="BG31" s="4819">
        <f>SUM(BG19:BG30)</f>
        <v>0</v>
      </c>
      <c r="BH31" s="4819">
        <f>SUM(BH19:BH30)</f>
        <v>0</v>
      </c>
      <c r="BI31" s="4823"/>
      <c r="BJ31" s="4819">
        <f>SUM(BJ19:BJ30)</f>
        <v>0</v>
      </c>
      <c r="BK31" s="4819">
        <f>SUM(BK19:BK30)</f>
        <v>0</v>
      </c>
      <c r="BL31" s="4819">
        <f>SUM(BL19:BL30)</f>
        <v>0</v>
      </c>
      <c r="BM31" s="4824"/>
      <c r="BN31" s="4762"/>
      <c r="BO31" s="4744"/>
      <c r="BP31" s="4779"/>
      <c r="BQ31" s="4779"/>
      <c r="BR31" s="4779"/>
      <c r="BS31" s="4818" t="s">
        <v>187</v>
      </c>
      <c r="BT31" s="4819">
        <f>SUM(BT19:BT30)</f>
        <v>0</v>
      </c>
      <c r="BU31" s="4819">
        <f>SUM(BU19:BU30)</f>
        <v>0</v>
      </c>
      <c r="BV31" s="4823"/>
      <c r="BW31" s="4819">
        <f>SUM(BW19:BW30)</f>
        <v>0</v>
      </c>
      <c r="BX31" s="4819">
        <f>SUM(BX19:BX30)</f>
        <v>0</v>
      </c>
      <c r="BY31" s="4819">
        <f>SUM(BY19:BY30)</f>
        <v>0</v>
      </c>
      <c r="BZ31" s="4824"/>
      <c r="CA31" s="4762"/>
      <c r="CB31" s="4744"/>
      <c r="CC31" s="4779"/>
      <c r="CD31" s="4779"/>
      <c r="CE31" s="4779"/>
      <c r="CF31" s="4818" t="s">
        <v>187</v>
      </c>
      <c r="CG31" s="4819">
        <f>SUM(CG19:CG30)</f>
        <v>0</v>
      </c>
      <c r="CH31" s="4819">
        <f>SUM(CH19:CH30)</f>
        <v>0</v>
      </c>
      <c r="CI31" s="4783"/>
      <c r="CJ31" s="4819">
        <f>SUM(CJ19:CJ30)</f>
        <v>0</v>
      </c>
      <c r="CK31" s="4819">
        <f>SUM(CK19:CK30)</f>
        <v>0</v>
      </c>
      <c r="CL31" s="4819">
        <f>SUM(CL19:CL30)</f>
        <v>0</v>
      </c>
      <c r="CM31" s="4824"/>
      <c r="CN31" s="4762"/>
      <c r="CO31" s="4744"/>
      <c r="CP31" s="4779"/>
      <c r="CQ31" s="4779"/>
      <c r="CR31" s="4779"/>
      <c r="CS31" s="4818" t="s">
        <v>187</v>
      </c>
      <c r="CT31" s="4819">
        <f>SUM(CT19:CT30)</f>
        <v>0</v>
      </c>
      <c r="CU31" s="4819">
        <f>SUM(CU19:CU30)</f>
        <v>0</v>
      </c>
      <c r="CV31" s="4783"/>
      <c r="CW31" s="4819">
        <f>SUM(CW19:CW30)</f>
        <v>0</v>
      </c>
      <c r="CX31" s="4819">
        <f>SUM(CX19:CX30)</f>
        <v>0</v>
      </c>
      <c r="CY31" s="4819">
        <f>SUM(CY19:CY30)</f>
        <v>0</v>
      </c>
      <c r="CZ31" s="4824"/>
      <c r="DA31" s="4762"/>
    </row>
    <row r="32" spans="1:105" ht="14">
      <c r="A32" s="4730"/>
      <c r="B32" s="4748"/>
      <c r="C32" s="4774"/>
      <c r="D32" s="4773"/>
      <c r="E32" s="4773"/>
      <c r="F32" s="4773"/>
      <c r="G32" s="4806"/>
      <c r="H32" s="4806"/>
      <c r="I32" s="4806"/>
      <c r="J32" s="4806"/>
      <c r="K32" s="4806"/>
      <c r="L32" s="4806"/>
      <c r="M32" s="4805"/>
      <c r="N32" s="4806"/>
      <c r="O32" s="4748"/>
      <c r="P32" s="4774"/>
      <c r="Q32" s="4773"/>
      <c r="R32" s="4773"/>
      <c r="S32" s="4773"/>
      <c r="T32" s="4812"/>
      <c r="U32" s="4812"/>
      <c r="V32" s="4812"/>
      <c r="W32" s="4812"/>
      <c r="X32" s="4812"/>
      <c r="Y32" s="4812"/>
      <c r="Z32" s="4805"/>
      <c r="AA32" s="4811"/>
      <c r="AB32" s="4748"/>
      <c r="AC32" s="4774"/>
      <c r="AD32" s="4773"/>
      <c r="AE32" s="4773"/>
      <c r="AF32" s="4773"/>
      <c r="AG32" s="4813"/>
      <c r="AH32" s="4813"/>
      <c r="AI32" s="4813"/>
      <c r="AJ32" s="4813"/>
      <c r="AK32" s="4813"/>
      <c r="AL32" s="4813"/>
      <c r="AM32" s="4805"/>
      <c r="AN32" s="4811"/>
      <c r="AO32" s="4748"/>
      <c r="AP32" s="4774"/>
      <c r="AQ32" s="4773"/>
      <c r="AR32" s="4773"/>
      <c r="AS32" s="4773"/>
      <c r="AT32" s="4813"/>
      <c r="AU32" s="4813"/>
      <c r="AV32" s="4813"/>
      <c r="AW32" s="4813"/>
      <c r="AX32" s="4813"/>
      <c r="AY32" s="4813"/>
      <c r="AZ32" s="4805"/>
      <c r="BA32" s="4811"/>
      <c r="BB32" s="4748"/>
      <c r="BC32" s="4774"/>
      <c r="BD32" s="4773"/>
      <c r="BE32" s="4773"/>
      <c r="BF32" s="4773"/>
      <c r="BG32" s="4813"/>
      <c r="BH32" s="4813"/>
      <c r="BI32" s="4813"/>
      <c r="BJ32" s="4813"/>
      <c r="BK32" s="4813"/>
      <c r="BL32" s="4813"/>
      <c r="BM32" s="4747"/>
      <c r="BN32" s="4730"/>
      <c r="BO32" s="4748"/>
      <c r="BP32" s="4774"/>
      <c r="BQ32" s="4773"/>
      <c r="BR32" s="4773"/>
      <c r="BS32" s="4773"/>
      <c r="BT32" s="4813"/>
      <c r="BU32" s="4813"/>
      <c r="BV32" s="4813"/>
      <c r="BW32" s="4813"/>
      <c r="BX32" s="4813"/>
      <c r="BY32" s="4813"/>
      <c r="BZ32" s="4747"/>
      <c r="CA32" s="4730"/>
      <c r="CB32" s="4748"/>
      <c r="CC32" s="4774"/>
      <c r="CD32" s="4773"/>
      <c r="CE32" s="4773"/>
      <c r="CF32" s="4773"/>
      <c r="CG32" s="4813"/>
      <c r="CH32" s="4813"/>
      <c r="CI32" s="4813"/>
      <c r="CJ32" s="4813"/>
      <c r="CK32" s="4813"/>
      <c r="CL32" s="4813"/>
      <c r="CM32" s="4747"/>
      <c r="CN32" s="4730"/>
      <c r="CO32" s="4748"/>
      <c r="CP32" s="4774"/>
      <c r="CQ32" s="4773"/>
      <c r="CR32" s="4773"/>
      <c r="CS32" s="4773"/>
      <c r="CT32" s="4813"/>
      <c r="CU32" s="4813"/>
      <c r="CV32" s="4813"/>
      <c r="CW32" s="4813"/>
      <c r="CX32" s="4813"/>
      <c r="CY32" s="4813"/>
      <c r="CZ32" s="4747"/>
      <c r="DA32" s="4730"/>
    </row>
    <row r="33" spans="1:105" ht="14">
      <c r="A33" s="4737"/>
      <c r="B33" s="4792"/>
      <c r="C33" s="4773"/>
      <c r="D33" s="4773"/>
      <c r="E33" s="4773"/>
      <c r="F33" s="4773"/>
      <c r="G33" s="4806"/>
      <c r="H33" s="4806"/>
      <c r="I33" s="4806"/>
      <c r="J33" s="4806"/>
      <c r="K33" s="4806"/>
      <c r="L33" s="4806"/>
      <c r="M33" s="4805"/>
      <c r="N33" s="4806"/>
      <c r="O33" s="4792"/>
      <c r="P33" s="4773"/>
      <c r="Q33" s="4773"/>
      <c r="R33" s="4773"/>
      <c r="S33" s="4773"/>
      <c r="T33" s="4812"/>
      <c r="U33" s="4812"/>
      <c r="V33" s="4773"/>
      <c r="W33" s="4812"/>
      <c r="X33" s="4812"/>
      <c r="Y33" s="4812"/>
      <c r="Z33" s="4805"/>
      <c r="AA33" s="4806"/>
      <c r="AB33" s="4792"/>
      <c r="AC33" s="4773"/>
      <c r="AD33" s="4773"/>
      <c r="AE33" s="4773"/>
      <c r="AF33" s="4773"/>
      <c r="AG33" s="4812"/>
      <c r="AH33" s="4812"/>
      <c r="AI33" s="4773"/>
      <c r="AJ33" s="4812"/>
      <c r="AK33" s="4812"/>
      <c r="AL33" s="4812"/>
      <c r="AM33" s="4805"/>
      <c r="AN33" s="4806"/>
      <c r="AO33" s="4792"/>
      <c r="AP33" s="4773"/>
      <c r="AQ33" s="4773"/>
      <c r="AR33" s="4773"/>
      <c r="AS33" s="4773"/>
      <c r="AT33" s="4812"/>
      <c r="AU33" s="4812"/>
      <c r="AV33" s="4773"/>
      <c r="AW33" s="4812"/>
      <c r="AX33" s="4812"/>
      <c r="AY33" s="4812"/>
      <c r="AZ33" s="4805"/>
      <c r="BA33" s="4806"/>
      <c r="BB33" s="4792"/>
      <c r="BC33" s="4773"/>
      <c r="BD33" s="4773"/>
      <c r="BE33" s="4773"/>
      <c r="BF33" s="4773"/>
      <c r="BG33" s="4812"/>
      <c r="BH33" s="4812"/>
      <c r="BI33" s="4773"/>
      <c r="BJ33" s="4812"/>
      <c r="BK33" s="4812"/>
      <c r="BL33" s="4812"/>
      <c r="BM33" s="4799"/>
      <c r="BN33" s="4737"/>
      <c r="BO33" s="4792"/>
      <c r="BP33" s="4773"/>
      <c r="BQ33" s="4773"/>
      <c r="BR33" s="4773"/>
      <c r="BS33" s="4773"/>
      <c r="BT33" s="4812"/>
      <c r="BU33" s="4812"/>
      <c r="BV33" s="4773"/>
      <c r="BW33" s="4812"/>
      <c r="BX33" s="4812"/>
      <c r="BY33" s="4812"/>
      <c r="BZ33" s="4799"/>
      <c r="CA33" s="4737"/>
      <c r="CB33" s="4792"/>
      <c r="CC33" s="4773"/>
      <c r="CD33" s="4773"/>
      <c r="CE33" s="4773"/>
      <c r="CF33" s="4773"/>
      <c r="CG33" s="4812"/>
      <c r="CH33" s="4812"/>
      <c r="CI33" s="4773"/>
      <c r="CJ33" s="4812"/>
      <c r="CK33" s="4812"/>
      <c r="CL33" s="4812"/>
      <c r="CM33" s="4799"/>
      <c r="CN33" s="4737"/>
      <c r="CO33" s="4792"/>
      <c r="CP33" s="4773"/>
      <c r="CQ33" s="4773"/>
      <c r="CR33" s="4773"/>
      <c r="CS33" s="4773"/>
      <c r="CT33" s="4812"/>
      <c r="CU33" s="4812"/>
      <c r="CV33" s="4812"/>
      <c r="CW33" s="4812"/>
      <c r="CX33" s="4812"/>
      <c r="CY33" s="4812"/>
      <c r="CZ33" s="4799"/>
      <c r="DA33" s="4737"/>
    </row>
    <row r="34" spans="1:105" ht="14">
      <c r="A34" s="4730"/>
      <c r="B34" s="4748"/>
      <c r="C34" s="4773"/>
      <c r="D34" s="4773"/>
      <c r="E34" s="4773"/>
      <c r="F34" s="4773"/>
      <c r="G34" s="4773"/>
      <c r="H34" s="4773"/>
      <c r="I34" s="4773"/>
      <c r="J34" s="4773"/>
      <c r="K34" s="4773"/>
      <c r="L34" s="4773"/>
      <c r="M34" s="4775"/>
      <c r="N34" s="4773"/>
      <c r="O34" s="4748"/>
      <c r="P34" s="4773"/>
      <c r="Q34" s="4773"/>
      <c r="R34" s="4773"/>
      <c r="S34" s="4773"/>
      <c r="T34" s="4773"/>
      <c r="U34" s="4773"/>
      <c r="V34" s="4773"/>
      <c r="W34" s="4773"/>
      <c r="X34" s="4773"/>
      <c r="Y34" s="4773"/>
      <c r="Z34" s="4775"/>
      <c r="AA34" s="4776"/>
      <c r="AB34" s="4748"/>
      <c r="AC34" s="4773"/>
      <c r="AD34" s="4773"/>
      <c r="AE34" s="4773"/>
      <c r="AF34" s="4773"/>
      <c r="AG34" s="4776"/>
      <c r="AH34" s="4776"/>
      <c r="AI34" s="4776"/>
      <c r="AJ34" s="4776"/>
      <c r="AK34" s="4776"/>
      <c r="AL34" s="4776"/>
      <c r="AM34" s="4775"/>
      <c r="AN34" s="4776"/>
      <c r="AO34" s="4748"/>
      <c r="AP34" s="4773"/>
      <c r="AQ34" s="4773"/>
      <c r="AR34" s="4773"/>
      <c r="AS34" s="4773"/>
      <c r="AT34" s="4776"/>
      <c r="AU34" s="4776"/>
      <c r="AV34" s="4776"/>
      <c r="AW34" s="4776"/>
      <c r="AX34" s="4776"/>
      <c r="AY34" s="4776"/>
      <c r="AZ34" s="4775"/>
      <c r="BA34" s="4776"/>
      <c r="BB34" s="4748"/>
      <c r="BC34" s="4773"/>
      <c r="BD34" s="4773"/>
      <c r="BE34" s="4773"/>
      <c r="BF34" s="4773"/>
      <c r="BG34" s="4776"/>
      <c r="BH34" s="4776"/>
      <c r="BI34" s="4776"/>
      <c r="BJ34" s="4776"/>
      <c r="BK34" s="4776"/>
      <c r="BL34" s="4776"/>
      <c r="BM34" s="4747"/>
      <c r="BN34" s="4730"/>
      <c r="BO34" s="4748"/>
      <c r="BP34" s="4773"/>
      <c r="BQ34" s="4773"/>
      <c r="BR34" s="4773"/>
      <c r="BS34" s="4773"/>
      <c r="BT34" s="4776"/>
      <c r="BU34" s="4776"/>
      <c r="BV34" s="4776"/>
      <c r="BW34" s="4776"/>
      <c r="BX34" s="4776"/>
      <c r="BY34" s="4776"/>
      <c r="BZ34" s="4747"/>
      <c r="CA34" s="4730"/>
      <c r="CB34" s="4748"/>
      <c r="CC34" s="4773"/>
      <c r="CD34" s="4773"/>
      <c r="CE34" s="4773"/>
      <c r="CF34" s="4773"/>
      <c r="CG34" s="4776"/>
      <c r="CH34" s="4776"/>
      <c r="CI34" s="4776"/>
      <c r="CJ34" s="4776"/>
      <c r="CK34" s="4776"/>
      <c r="CL34" s="4776"/>
      <c r="CM34" s="4747"/>
      <c r="CN34" s="4730"/>
      <c r="CO34" s="4748"/>
      <c r="CP34" s="4773"/>
      <c r="CQ34" s="4773"/>
      <c r="CR34" s="4773"/>
      <c r="CS34" s="4773"/>
      <c r="CT34" s="4776"/>
      <c r="CU34" s="4776"/>
      <c r="CV34" s="4776"/>
      <c r="CW34" s="4776"/>
      <c r="CX34" s="4776"/>
      <c r="CY34" s="4776"/>
      <c r="CZ34" s="4747"/>
      <c r="DA34" s="4730"/>
    </row>
    <row r="35" spans="1:105" ht="14">
      <c r="A35" s="4730"/>
      <c r="B35" s="4748"/>
      <c r="C35" s="4773"/>
      <c r="D35" s="4773"/>
      <c r="E35" s="4773"/>
      <c r="F35" s="4773"/>
      <c r="G35" s="4774"/>
      <c r="H35" s="4774"/>
      <c r="I35" s="4774"/>
      <c r="J35" s="4774"/>
      <c r="K35" s="4774"/>
      <c r="L35" s="4774"/>
      <c r="M35" s="4775"/>
      <c r="N35" s="4773"/>
      <c r="O35" s="4748"/>
      <c r="P35" s="4773"/>
      <c r="Q35" s="4773"/>
      <c r="R35" s="4773"/>
      <c r="S35" s="4773"/>
      <c r="T35" s="4774"/>
      <c r="U35" s="4774"/>
      <c r="V35" s="4774"/>
      <c r="W35" s="4774"/>
      <c r="X35" s="4774"/>
      <c r="Y35" s="4774"/>
      <c r="Z35" s="4775"/>
      <c r="AA35" s="4776"/>
      <c r="AB35" s="4748"/>
      <c r="AC35" s="4773"/>
      <c r="AD35" s="4773"/>
      <c r="AE35" s="4773"/>
      <c r="AF35" s="4773"/>
      <c r="AG35" s="4825"/>
      <c r="AH35" s="4825"/>
      <c r="AI35" s="4825"/>
      <c r="AJ35" s="4825"/>
      <c r="AK35" s="4825"/>
      <c r="AL35" s="4825"/>
      <c r="AM35" s="4775"/>
      <c r="AN35" s="4776"/>
      <c r="AO35" s="4748"/>
      <c r="AP35" s="4773"/>
      <c r="AQ35" s="4773"/>
      <c r="AR35" s="4773"/>
      <c r="AS35" s="4773"/>
      <c r="AT35" s="4825"/>
      <c r="AU35" s="4825"/>
      <c r="AV35" s="4825"/>
      <c r="AW35" s="4825"/>
      <c r="AX35" s="4825"/>
      <c r="AY35" s="4825"/>
      <c r="AZ35" s="4775"/>
      <c r="BA35" s="4776"/>
      <c r="BB35" s="4748"/>
      <c r="BC35" s="4773"/>
      <c r="BD35" s="4773"/>
      <c r="BE35" s="4773"/>
      <c r="BF35" s="4773"/>
      <c r="BG35" s="4825"/>
      <c r="BH35" s="4825"/>
      <c r="BI35" s="4825"/>
      <c r="BJ35" s="4825"/>
      <c r="BK35" s="4825"/>
      <c r="BL35" s="4825"/>
      <c r="BM35" s="4747"/>
      <c r="BN35" s="4730"/>
      <c r="BO35" s="4748"/>
      <c r="BP35" s="4773"/>
      <c r="BQ35" s="4773"/>
      <c r="BR35" s="4773"/>
      <c r="BS35" s="4773"/>
      <c r="BT35" s="4825"/>
      <c r="BU35" s="4825"/>
      <c r="BV35" s="4825"/>
      <c r="BW35" s="4825"/>
      <c r="BX35" s="4825"/>
      <c r="BY35" s="4825"/>
      <c r="BZ35" s="4747"/>
      <c r="CA35" s="4730"/>
      <c r="CB35" s="4748"/>
      <c r="CC35" s="4773"/>
      <c r="CD35" s="4773"/>
      <c r="CE35" s="4773"/>
      <c r="CF35" s="4773"/>
      <c r="CG35" s="4825"/>
      <c r="CH35" s="4825"/>
      <c r="CI35" s="4776"/>
      <c r="CJ35" s="4825"/>
      <c r="CK35" s="4825"/>
      <c r="CL35" s="4825"/>
      <c r="CM35" s="4747"/>
      <c r="CN35" s="4730"/>
      <c r="CO35" s="4748"/>
      <c r="CP35" s="4773"/>
      <c r="CQ35" s="4773"/>
      <c r="CR35" s="4773"/>
      <c r="CS35" s="4773"/>
      <c r="CT35" s="4825"/>
      <c r="CU35" s="4825"/>
      <c r="CV35" s="4776"/>
      <c r="CW35" s="4825"/>
      <c r="CX35" s="4825"/>
      <c r="CY35" s="4825"/>
      <c r="CZ35" s="4747"/>
      <c r="DA35" s="4730"/>
    </row>
    <row r="36" spans="1:105" ht="14">
      <c r="A36" s="4730"/>
      <c r="B36" s="4748"/>
      <c r="C36" s="4773"/>
      <c r="D36" s="4773"/>
      <c r="E36" s="4773"/>
      <c r="F36" s="4773"/>
      <c r="G36" s="4773"/>
      <c r="H36" s="4773"/>
      <c r="I36" s="4773"/>
      <c r="J36" s="4773"/>
      <c r="K36" s="4773"/>
      <c r="L36" s="4773"/>
      <c r="M36" s="4775"/>
      <c r="N36" s="4773"/>
      <c r="O36" s="4748"/>
      <c r="P36" s="4773"/>
      <c r="Q36" s="4773"/>
      <c r="R36" s="4773"/>
      <c r="S36" s="4773"/>
      <c r="T36" s="4773"/>
      <c r="U36" s="4773"/>
      <c r="V36" s="4773"/>
      <c r="W36" s="4773"/>
      <c r="X36" s="4773"/>
      <c r="Y36" s="4773"/>
      <c r="Z36" s="4775"/>
      <c r="AA36" s="4776"/>
      <c r="AB36" s="4748"/>
      <c r="AC36" s="4773"/>
      <c r="AD36" s="4773"/>
      <c r="AE36" s="4773"/>
      <c r="AF36" s="4773"/>
      <c r="AG36" s="4776"/>
      <c r="AH36" s="4776"/>
      <c r="AI36" s="4776"/>
      <c r="AJ36" s="4776"/>
      <c r="AK36" s="4776"/>
      <c r="AL36" s="4776"/>
      <c r="AM36" s="4775"/>
      <c r="AN36" s="4776"/>
      <c r="AO36" s="4748"/>
      <c r="AP36" s="4773"/>
      <c r="AQ36" s="4773"/>
      <c r="AR36" s="4773"/>
      <c r="AS36" s="4773"/>
      <c r="AT36" s="4776"/>
      <c r="AU36" s="4776"/>
      <c r="AV36" s="4776"/>
      <c r="AW36" s="4776"/>
      <c r="AX36" s="4776"/>
      <c r="AY36" s="4776"/>
      <c r="AZ36" s="4775"/>
      <c r="BA36" s="4776"/>
      <c r="BB36" s="4748"/>
      <c r="BC36" s="4773"/>
      <c r="BD36" s="4773"/>
      <c r="BE36" s="4773"/>
      <c r="BF36" s="4773"/>
      <c r="BG36" s="4776"/>
      <c r="BH36" s="4776"/>
      <c r="BI36" s="4776"/>
      <c r="BJ36" s="4776"/>
      <c r="BK36" s="4776"/>
      <c r="BL36" s="4776"/>
      <c r="BM36" s="4747"/>
      <c r="BN36" s="4730"/>
      <c r="BO36" s="4748"/>
      <c r="BP36" s="4773"/>
      <c r="BQ36" s="4773"/>
      <c r="BR36" s="4773"/>
      <c r="BS36" s="4773"/>
      <c r="BT36" s="4776"/>
      <c r="BU36" s="4776"/>
      <c r="BV36" s="4776"/>
      <c r="BW36" s="4776"/>
      <c r="BX36" s="4776"/>
      <c r="BY36" s="4776"/>
      <c r="BZ36" s="4747"/>
      <c r="CA36" s="4730"/>
      <c r="CB36" s="4748"/>
      <c r="CC36" s="4773"/>
      <c r="CD36" s="4773"/>
      <c r="CE36" s="4773"/>
      <c r="CF36" s="4773"/>
      <c r="CG36" s="4776"/>
      <c r="CH36" s="4776"/>
      <c r="CI36" s="4776"/>
      <c r="CJ36" s="4776"/>
      <c r="CK36" s="4776"/>
      <c r="CL36" s="4776"/>
      <c r="CM36" s="4747"/>
      <c r="CN36" s="4730"/>
      <c r="CO36" s="4748"/>
      <c r="CP36" s="4773"/>
      <c r="CQ36" s="4773"/>
      <c r="CR36" s="4773"/>
      <c r="CS36" s="4773"/>
      <c r="CT36" s="4776"/>
      <c r="CU36" s="4776"/>
      <c r="CV36" s="4776"/>
      <c r="CW36" s="4776"/>
      <c r="CX36" s="4776"/>
      <c r="CY36" s="4776"/>
      <c r="CZ36" s="4747"/>
      <c r="DA36" s="4730"/>
    </row>
    <row r="37" spans="1:105" ht="14">
      <c r="A37" s="4730"/>
      <c r="B37" s="4748"/>
      <c r="C37" s="4778" t="s">
        <v>2106</v>
      </c>
      <c r="D37" s="4779"/>
      <c r="E37" s="4779"/>
      <c r="F37" s="4773"/>
      <c r="G37" s="4773"/>
      <c r="H37" s="4779" t="s">
        <v>2116</v>
      </c>
      <c r="I37" s="4779"/>
      <c r="J37" s="4773"/>
      <c r="K37" s="4773"/>
      <c r="L37" s="4779"/>
      <c r="M37" s="4782"/>
      <c r="N37" s="4779"/>
      <c r="O37" s="4748"/>
      <c r="P37" s="4778" t="str">
        <f>P10</f>
        <v>Motor Vehicle</v>
      </c>
      <c r="Q37" s="4779"/>
      <c r="R37" s="4779"/>
      <c r="S37" s="4773"/>
      <c r="T37" s="4773"/>
      <c r="U37" s="4779" t="s">
        <v>2116</v>
      </c>
      <c r="V37" s="4779"/>
      <c r="W37" s="4773"/>
      <c r="X37" s="4773"/>
      <c r="Y37" s="4779"/>
      <c r="Z37" s="4782"/>
      <c r="AA37" s="4783"/>
      <c r="AB37" s="4748"/>
      <c r="AC37" s="4778" t="str">
        <f>AC10</f>
        <v>Property</v>
      </c>
      <c r="AD37" s="4779"/>
      <c r="AE37" s="4779"/>
      <c r="AF37" s="4773"/>
      <c r="AG37" s="4776"/>
      <c r="AH37" s="4783" t="s">
        <v>2116</v>
      </c>
      <c r="AI37" s="4783"/>
      <c r="AJ37" s="4776"/>
      <c r="AK37" s="4776"/>
      <c r="AL37" s="4783"/>
      <c r="AM37" s="4782"/>
      <c r="AN37" s="4783"/>
      <c r="AO37" s="4748"/>
      <c r="AP37" s="4778" t="str">
        <f>AP10</f>
        <v xml:space="preserve">Liability </v>
      </c>
      <c r="AQ37" s="4779"/>
      <c r="AR37" s="4779"/>
      <c r="AS37" s="4773"/>
      <c r="AT37" s="4776"/>
      <c r="AU37" s="4783" t="s">
        <v>2116</v>
      </c>
      <c r="AV37" s="4783"/>
      <c r="AW37" s="4776"/>
      <c r="AX37" s="4776"/>
      <c r="AY37" s="4783"/>
      <c r="AZ37" s="4782"/>
      <c r="BA37" s="4783"/>
      <c r="BB37" s="4748"/>
      <c r="BC37" s="4778" t="str">
        <f>BC10</f>
        <v>Workers Compensation</v>
      </c>
      <c r="BD37" s="4779"/>
      <c r="BE37" s="4779"/>
      <c r="BF37" s="4773"/>
      <c r="BG37" s="4776"/>
      <c r="BH37" s="4783" t="s">
        <v>2116</v>
      </c>
      <c r="BI37" s="4783"/>
      <c r="BJ37" s="4776"/>
      <c r="BK37" s="4776"/>
      <c r="BL37" s="4783"/>
      <c r="BM37" s="4747"/>
      <c r="BN37" s="4730"/>
      <c r="BO37" s="4748"/>
      <c r="BP37" s="4778" t="str">
        <f>BP10</f>
        <v>Marine, Aviation and Transport</v>
      </c>
      <c r="BQ37" s="4779"/>
      <c r="BR37" s="4779"/>
      <c r="BS37" s="4773"/>
      <c r="BT37" s="4776"/>
      <c r="BU37" s="4783" t="s">
        <v>2116</v>
      </c>
      <c r="BV37" s="4783"/>
      <c r="BW37" s="4776"/>
      <c r="BX37" s="4776"/>
      <c r="BY37" s="4783"/>
      <c r="BZ37" s="4747"/>
      <c r="CA37" s="4730"/>
      <c r="CB37" s="4748"/>
      <c r="CC37" s="4778" t="str">
        <f>CC10</f>
        <v>Personal Accident</v>
      </c>
      <c r="CD37" s="4779"/>
      <c r="CE37" s="4779"/>
      <c r="CF37" s="4773"/>
      <c r="CG37" s="4776"/>
      <c r="CH37" s="4783" t="s">
        <v>2116</v>
      </c>
      <c r="CI37" s="4783"/>
      <c r="CJ37" s="4776"/>
      <c r="CK37" s="4776"/>
      <c r="CL37" s="4783"/>
      <c r="CM37" s="4747"/>
      <c r="CN37" s="4730"/>
      <c r="CO37" s="4748"/>
      <c r="CP37" s="4778" t="str">
        <f>CP10</f>
        <v>Pecuniary Loss</v>
      </c>
      <c r="CQ37" s="4779"/>
      <c r="CR37" s="4779"/>
      <c r="CS37" s="4773"/>
      <c r="CT37" s="4776"/>
      <c r="CU37" s="4783" t="s">
        <v>2116</v>
      </c>
      <c r="CV37" s="4783"/>
      <c r="CW37" s="4776"/>
      <c r="CX37" s="4776"/>
      <c r="CY37" s="4783"/>
      <c r="CZ37" s="4747"/>
      <c r="DA37" s="4730"/>
    </row>
    <row r="38" spans="1:105" ht="14">
      <c r="A38" s="4730"/>
      <c r="B38" s="4748"/>
      <c r="C38" s="4773" t="s">
        <v>2117</v>
      </c>
      <c r="D38" s="4773"/>
      <c r="E38" s="4773"/>
      <c r="F38" s="4773"/>
      <c r="G38" s="4773"/>
      <c r="H38" s="4773"/>
      <c r="I38" s="4773"/>
      <c r="J38" s="4773"/>
      <c r="K38" s="4773"/>
      <c r="L38" s="4773"/>
      <c r="M38" s="4775"/>
      <c r="N38" s="4773"/>
      <c r="O38" s="4748"/>
      <c r="P38" s="4773" t="s">
        <v>2117</v>
      </c>
      <c r="Q38" s="4773"/>
      <c r="R38" s="4773"/>
      <c r="S38" s="4773"/>
      <c r="T38" s="4773"/>
      <c r="U38" s="4773"/>
      <c r="V38" s="4773"/>
      <c r="W38" s="4773"/>
      <c r="X38" s="4773"/>
      <c r="Y38" s="4773"/>
      <c r="Z38" s="4775"/>
      <c r="AA38" s="4776"/>
      <c r="AB38" s="4748"/>
      <c r="AC38" s="4773" t="s">
        <v>2117</v>
      </c>
      <c r="AD38" s="4773"/>
      <c r="AE38" s="4773"/>
      <c r="AF38" s="4773"/>
      <c r="AG38" s="4776"/>
      <c r="AH38" s="4776"/>
      <c r="AI38" s="4776"/>
      <c r="AJ38" s="4776"/>
      <c r="AK38" s="4776"/>
      <c r="AL38" s="4776"/>
      <c r="AM38" s="4775"/>
      <c r="AN38" s="4776"/>
      <c r="AO38" s="4748"/>
      <c r="AP38" s="4773" t="s">
        <v>2117</v>
      </c>
      <c r="AQ38" s="4773"/>
      <c r="AR38" s="4773"/>
      <c r="AS38" s="4773"/>
      <c r="AT38" s="4776"/>
      <c r="AU38" s="4776"/>
      <c r="AV38" s="4776"/>
      <c r="AW38" s="4776"/>
      <c r="AX38" s="4776"/>
      <c r="AY38" s="4776"/>
      <c r="AZ38" s="4775"/>
      <c r="BA38" s="4776"/>
      <c r="BB38" s="4748"/>
      <c r="BC38" s="4773" t="s">
        <v>2117</v>
      </c>
      <c r="BD38" s="4773"/>
      <c r="BE38" s="4773"/>
      <c r="BF38" s="4773"/>
      <c r="BG38" s="4776"/>
      <c r="BH38" s="4776"/>
      <c r="BI38" s="4776"/>
      <c r="BJ38" s="4776"/>
      <c r="BK38" s="4776"/>
      <c r="BL38" s="4776"/>
      <c r="BM38" s="4747"/>
      <c r="BN38" s="4730"/>
      <c r="BO38" s="4748"/>
      <c r="BP38" s="4773" t="s">
        <v>2117</v>
      </c>
      <c r="BQ38" s="4773"/>
      <c r="BR38" s="4773"/>
      <c r="BS38" s="4773"/>
      <c r="BT38" s="4776"/>
      <c r="BU38" s="4776"/>
      <c r="BV38" s="4776"/>
      <c r="BW38" s="4776"/>
      <c r="BX38" s="4776"/>
      <c r="BY38" s="4776"/>
      <c r="BZ38" s="4747"/>
      <c r="CA38" s="4730"/>
      <c r="CB38" s="4748"/>
      <c r="CC38" s="4773" t="s">
        <v>2117</v>
      </c>
      <c r="CD38" s="4773"/>
      <c r="CE38" s="4773"/>
      <c r="CF38" s="4773"/>
      <c r="CG38" s="4776"/>
      <c r="CH38" s="4776"/>
      <c r="CI38" s="4776"/>
      <c r="CJ38" s="4776"/>
      <c r="CK38" s="4776"/>
      <c r="CL38" s="4776"/>
      <c r="CM38" s="4747"/>
      <c r="CN38" s="4730"/>
      <c r="CO38" s="4748"/>
      <c r="CP38" s="4773" t="s">
        <v>2117</v>
      </c>
      <c r="CQ38" s="4773"/>
      <c r="CR38" s="4773"/>
      <c r="CS38" s="4773"/>
      <c r="CT38" s="4776"/>
      <c r="CU38" s="4776"/>
      <c r="CV38" s="4776"/>
      <c r="CW38" s="4776"/>
      <c r="CX38" s="4776"/>
      <c r="CY38" s="4776"/>
      <c r="CZ38" s="4747"/>
      <c r="DA38" s="4730"/>
    </row>
    <row r="39" spans="1:105" ht="89.25" customHeight="1">
      <c r="A39" s="4730"/>
      <c r="B39" s="4748"/>
      <c r="C39" s="4786"/>
      <c r="D39" s="4786"/>
      <c r="E39" s="4786"/>
      <c r="F39" s="4787" t="str">
        <f>CONCATENATE("Figures grouped by Accident Year ending  ",$F$3)</f>
        <v>Figures grouped by Accident Year ending  0-Jan</v>
      </c>
      <c r="G39" s="4791" t="str">
        <f>CONCATENATE("No of claims first reported in ",$C$8)</f>
        <v>No of claims first reported in 0</v>
      </c>
      <c r="H39" s="4788" t="str">
        <f>CONCATENATE("Net Claim Payments during ",$C$8)</f>
        <v>Net Claim Payments during 0</v>
      </c>
      <c r="I39" s="4788" t="str">
        <f>CONCATENATE("Cumulative Claim payments from accident year to end of financial year ",$C$8)</f>
        <v>Cumulative Claim payments from accident year to end of financial year 0</v>
      </c>
      <c r="J39" s="4788" t="str">
        <f>CONCATENATE("No of claims outstanding at end of financial year ",$C$8)</f>
        <v>No of claims outstanding at end of financial year 0</v>
      </c>
      <c r="K39" s="4788" t="str">
        <f>CONCATENATE("Net Case reserves on claims outstanding at end of financial year ",$C$8)</f>
        <v>Net Case reserves on claims outstanding at end of financial year 0</v>
      </c>
      <c r="L39" s="4788" t="str">
        <f>CONCATENATE("Net IBNR reserve at end of financial year ",$C$8)</f>
        <v>Net IBNR reserve at end of financial year 0</v>
      </c>
      <c r="M39" s="4789"/>
      <c r="N39" s="4790"/>
      <c r="O39" s="4748"/>
      <c r="P39" s="4786"/>
      <c r="Q39" s="4786"/>
      <c r="R39" s="4786"/>
      <c r="S39" s="4787" t="str">
        <f>CONCATENATE("Figures grouped by Accident Year ending  ",$F$3)</f>
        <v>Figures grouped by Accident Year ending  0-Jan</v>
      </c>
      <c r="T39" s="4791" t="str">
        <f>CONCATENATE("No of claims first reported in ",$C$8)</f>
        <v>No of claims first reported in 0</v>
      </c>
      <c r="U39" s="4788" t="str">
        <f>CONCATENATE("Net Claim Payments during ",$C$8)</f>
        <v>Net Claim Payments during 0</v>
      </c>
      <c r="V39" s="4788" t="str">
        <f>CONCATENATE("Cumulative Claim payments from accident year to end of financial year ",$C$8)</f>
        <v>Cumulative Claim payments from accident year to end of financial year 0</v>
      </c>
      <c r="W39" s="4788" t="str">
        <f>CONCATENATE("No of claims outstanding at end of financial year ",$C$8)</f>
        <v>No of claims outstanding at end of financial year 0</v>
      </c>
      <c r="X39" s="4788" t="str">
        <f>CONCATENATE("Net Case reserves on claims outstanding at end of financial year ",$C$8)</f>
        <v>Net Case reserves on claims outstanding at end of financial year 0</v>
      </c>
      <c r="Y39" s="4788" t="str">
        <f>CONCATENATE("Net IBNR reserve at end of financial year ",$C$8)</f>
        <v>Net IBNR reserve at end of financial year 0</v>
      </c>
      <c r="Z39" s="4789"/>
      <c r="AA39" s="4790"/>
      <c r="AB39" s="4748"/>
      <c r="AC39" s="4786"/>
      <c r="AD39" s="4786"/>
      <c r="AE39" s="4786"/>
      <c r="AF39" s="4787" t="str">
        <f>CONCATENATE("Figures grouped by Accident Year ending  ",$F$3)</f>
        <v>Figures grouped by Accident Year ending  0-Jan</v>
      </c>
      <c r="AG39" s="4791" t="str">
        <f>CONCATENATE("No of claims first reported in ",$C$8)</f>
        <v>No of claims first reported in 0</v>
      </c>
      <c r="AH39" s="4788" t="str">
        <f>CONCATENATE("Net Claim Payments during ",$C$8)</f>
        <v>Net Claim Payments during 0</v>
      </c>
      <c r="AI39" s="4788" t="str">
        <f>CONCATENATE("Cumulative Claim payments from accident year to end of financial year ",$C$8)</f>
        <v>Cumulative Claim payments from accident year to end of financial year 0</v>
      </c>
      <c r="AJ39" s="4788" t="str">
        <f>CONCATENATE("No of claims outstanding at end of financial year ",$C$8)</f>
        <v>No of claims outstanding at end of financial year 0</v>
      </c>
      <c r="AK39" s="4788" t="str">
        <f>CONCATENATE("Net Case reserves on claims outstanding at end of financial year ",$C$8)</f>
        <v>Net Case reserves on claims outstanding at end of financial year 0</v>
      </c>
      <c r="AL39" s="4788" t="str">
        <f>CONCATENATE("Net IBNR reserve at end of financial year ",$C$8)</f>
        <v>Net IBNR reserve at end of financial year 0</v>
      </c>
      <c r="AM39" s="4789"/>
      <c r="AN39" s="4790"/>
      <c r="AO39" s="4748"/>
      <c r="AP39" s="4786"/>
      <c r="AQ39" s="4786"/>
      <c r="AR39" s="4786"/>
      <c r="AS39" s="4787" t="str">
        <f>CONCATENATE("Figures grouped by Accident Year ending  ",$F$3)</f>
        <v>Figures grouped by Accident Year ending  0-Jan</v>
      </c>
      <c r="AT39" s="4791" t="str">
        <f>CONCATENATE("No of claims first reported in ",$C$8)</f>
        <v>No of claims first reported in 0</v>
      </c>
      <c r="AU39" s="4788" t="str">
        <f>CONCATENATE("Net Claim Payments during ",$C$8)</f>
        <v>Net Claim Payments during 0</v>
      </c>
      <c r="AV39" s="4788" t="str">
        <f>CONCATENATE("Cumulative Claim payments from accident year to end of financial year ",$C$8)</f>
        <v>Cumulative Claim payments from accident year to end of financial year 0</v>
      </c>
      <c r="AW39" s="4788" t="str">
        <f>CONCATENATE("No of claims outstanding at end of financial year ",$C$8)</f>
        <v>No of claims outstanding at end of financial year 0</v>
      </c>
      <c r="AX39" s="4788" t="str">
        <f>CONCATENATE("Net Case reserves on claims outstanding at end of financial year ",$C$8)</f>
        <v>Net Case reserves on claims outstanding at end of financial year 0</v>
      </c>
      <c r="AY39" s="4788" t="str">
        <f>CONCATENATE("Net IBNR reserve at end of financial year ",$C$8)</f>
        <v>Net IBNR reserve at end of financial year 0</v>
      </c>
      <c r="AZ39" s="4789"/>
      <c r="BA39" s="4790"/>
      <c r="BB39" s="4748"/>
      <c r="BC39" s="4786"/>
      <c r="BD39" s="4786"/>
      <c r="BE39" s="4786"/>
      <c r="BF39" s="4787" t="str">
        <f>CONCATENATE("Figures grouped by Accident Year ending  ",$F$3)</f>
        <v>Figures grouped by Accident Year ending  0-Jan</v>
      </c>
      <c r="BG39" s="4791" t="str">
        <f>CONCATENATE("No of claims first reported in ",$C$8)</f>
        <v>No of claims first reported in 0</v>
      </c>
      <c r="BH39" s="4788" t="str">
        <f>CONCATENATE("Net Claim Payments during ",$C$8)</f>
        <v>Net Claim Payments during 0</v>
      </c>
      <c r="BI39" s="4788" t="str">
        <f>CONCATENATE("Cumulative Claim payments from accident year to end of financial year ",$C$8)</f>
        <v>Cumulative Claim payments from accident year to end of financial year 0</v>
      </c>
      <c r="BJ39" s="4788" t="str">
        <f>CONCATENATE("No of claims outstanding at end of financial year ",$C$8)</f>
        <v>No of claims outstanding at end of financial year 0</v>
      </c>
      <c r="BK39" s="4788" t="str">
        <f>CONCATENATE("Net Case reserves on claims outstanding at end of financial year ",$C$8)</f>
        <v>Net Case reserves on claims outstanding at end of financial year 0</v>
      </c>
      <c r="BL39" s="4788" t="str">
        <f>CONCATENATE("Net IBNR reserve at end of financial year ",$C$8)</f>
        <v>Net IBNR reserve at end of financial year 0</v>
      </c>
      <c r="BM39" s="4747"/>
      <c r="BN39" s="4730"/>
      <c r="BO39" s="4748"/>
      <c r="BP39" s="4786"/>
      <c r="BQ39" s="4786"/>
      <c r="BR39" s="4786"/>
      <c r="BS39" s="4787" t="str">
        <f>CONCATENATE("Figures grouped by Accident Year ending  ",$F$3)</f>
        <v>Figures grouped by Accident Year ending  0-Jan</v>
      </c>
      <c r="BT39" s="4791" t="str">
        <f>CONCATENATE("No of claims first reported in ",$C$8)</f>
        <v>No of claims first reported in 0</v>
      </c>
      <c r="BU39" s="4788" t="str">
        <f>CONCATENATE("Net Claim Payments during ",$C$8)</f>
        <v>Net Claim Payments during 0</v>
      </c>
      <c r="BV39" s="4788" t="str">
        <f>CONCATENATE("Cumulative Claim payments from accident year to end of financial year ",$C$8)</f>
        <v>Cumulative Claim payments from accident year to end of financial year 0</v>
      </c>
      <c r="BW39" s="4788" t="str">
        <f>CONCATENATE("No of claims outstanding at end of financial year ",$C$8)</f>
        <v>No of claims outstanding at end of financial year 0</v>
      </c>
      <c r="BX39" s="4788" t="str">
        <f>CONCATENATE("Net Case reserves on claims outstanding at end of financial year ",$C$8)</f>
        <v>Net Case reserves on claims outstanding at end of financial year 0</v>
      </c>
      <c r="BY39" s="4788" t="str">
        <f>CONCATENATE("Net IBNR reserve at end of financial year ",$C$8)</f>
        <v>Net IBNR reserve at end of financial year 0</v>
      </c>
      <c r="BZ39" s="4747"/>
      <c r="CA39" s="4730"/>
      <c r="CB39" s="4748"/>
      <c r="CC39" s="4786"/>
      <c r="CD39" s="4786"/>
      <c r="CE39" s="4786"/>
      <c r="CF39" s="4787" t="str">
        <f>CONCATENATE("Figures grouped by Accident Year ending  ",$F$3)</f>
        <v>Figures grouped by Accident Year ending  0-Jan</v>
      </c>
      <c r="CG39" s="4791" t="str">
        <f>CONCATENATE("No of claims first reported in ",$C$8)</f>
        <v>No of claims first reported in 0</v>
      </c>
      <c r="CH39" s="4788" t="str">
        <f>CONCATENATE("Net Claim Payments during ",$C$8)</f>
        <v>Net Claim Payments during 0</v>
      </c>
      <c r="CI39" s="4788" t="str">
        <f>CONCATENATE("Cumulative Claim payments from accident year to end of financial year ",$C$8)</f>
        <v>Cumulative Claim payments from accident year to end of financial year 0</v>
      </c>
      <c r="CJ39" s="4788" t="str">
        <f>CONCATENATE("No of claims outstanding at end of financial year ",$C$8)</f>
        <v>No of claims outstanding at end of financial year 0</v>
      </c>
      <c r="CK39" s="4788" t="str">
        <f>CONCATENATE("Net Case reserves on claims outstanding at end of financial year ",$C$8)</f>
        <v>Net Case reserves on claims outstanding at end of financial year 0</v>
      </c>
      <c r="CL39" s="4788" t="str">
        <f>CONCATENATE("Net IBNR reserve at end of financial year ",$C$8)</f>
        <v>Net IBNR reserve at end of financial year 0</v>
      </c>
      <c r="CM39" s="4747"/>
      <c r="CN39" s="4730"/>
      <c r="CO39" s="4748"/>
      <c r="CP39" s="4786"/>
      <c r="CQ39" s="4786"/>
      <c r="CR39" s="4786"/>
      <c r="CS39" s="4787" t="str">
        <f>CONCATENATE("Figures grouped by Accident Year ending  ",$F$3)</f>
        <v>Figures grouped by Accident Year ending  0-Jan</v>
      </c>
      <c r="CT39" s="4791" t="str">
        <f>CONCATENATE("No of claims first reported in ",$C$8)</f>
        <v>No of claims first reported in 0</v>
      </c>
      <c r="CU39" s="4788" t="str">
        <f>CONCATENATE("Net Claim Payments during ",$C$8)</f>
        <v>Net Claim Payments during 0</v>
      </c>
      <c r="CV39" s="4788" t="str">
        <f>CONCATENATE("Cumulative Claim payments from accident year to end of financial year ",$C$8)</f>
        <v>Cumulative Claim payments from accident year to end of financial year 0</v>
      </c>
      <c r="CW39" s="4788" t="str">
        <f>CONCATENATE("No of claims outstanding at end of financial year ",$C$8)</f>
        <v>No of claims outstanding at end of financial year 0</v>
      </c>
      <c r="CX39" s="4788" t="str">
        <f>CONCATENATE("Net Case reserves on claims outstanding at end of financial year ",$C$8)</f>
        <v>Net Case reserves on claims outstanding at end of financial year 0</v>
      </c>
      <c r="CY39" s="4788" t="str">
        <f>CONCATENATE("Net IBNR reserve at end of financial year ",$C$8)</f>
        <v>Net IBNR reserve at end of financial year 0</v>
      </c>
      <c r="CZ39" s="4747"/>
      <c r="DA39" s="4730"/>
    </row>
    <row r="40" spans="1:105" ht="14">
      <c r="A40" s="4730"/>
      <c r="B40" s="4748"/>
      <c r="C40" s="4773"/>
      <c r="D40" s="4773"/>
      <c r="E40" s="4773"/>
      <c r="F40" s="4797">
        <v>1</v>
      </c>
      <c r="G40" s="4794" t="s">
        <v>2110</v>
      </c>
      <c r="H40" s="4794" t="s">
        <v>2111</v>
      </c>
      <c r="I40" s="4794" t="s">
        <v>2112</v>
      </c>
      <c r="J40" s="4794" t="s">
        <v>2113</v>
      </c>
      <c r="K40" s="4794" t="s">
        <v>2114</v>
      </c>
      <c r="L40" s="4794" t="s">
        <v>2115</v>
      </c>
      <c r="M40" s="4795"/>
      <c r="N40" s="4796"/>
      <c r="O40" s="4748"/>
      <c r="P40" s="4773"/>
      <c r="Q40" s="4773"/>
      <c r="R40" s="4773"/>
      <c r="S40" s="4797">
        <v>1</v>
      </c>
      <c r="T40" s="4794" t="s">
        <v>2110</v>
      </c>
      <c r="U40" s="4794" t="s">
        <v>2111</v>
      </c>
      <c r="V40" s="4794" t="s">
        <v>2112</v>
      </c>
      <c r="W40" s="4794" t="s">
        <v>2113</v>
      </c>
      <c r="X40" s="4794" t="s">
        <v>2114</v>
      </c>
      <c r="Y40" s="4794" t="s">
        <v>2115</v>
      </c>
      <c r="Z40" s="4795"/>
      <c r="AA40" s="4798"/>
      <c r="AB40" s="4748"/>
      <c r="AC40" s="4773"/>
      <c r="AD40" s="4773"/>
      <c r="AE40" s="4773"/>
      <c r="AF40" s="4797">
        <v>1</v>
      </c>
      <c r="AG40" s="4794" t="s">
        <v>2110</v>
      </c>
      <c r="AH40" s="4794" t="s">
        <v>2111</v>
      </c>
      <c r="AI40" s="4794" t="s">
        <v>2112</v>
      </c>
      <c r="AJ40" s="4794" t="s">
        <v>2113</v>
      </c>
      <c r="AK40" s="4794" t="s">
        <v>2114</v>
      </c>
      <c r="AL40" s="4794" t="s">
        <v>2115</v>
      </c>
      <c r="AM40" s="4795"/>
      <c r="AN40" s="4798"/>
      <c r="AO40" s="4748"/>
      <c r="AP40" s="4773"/>
      <c r="AQ40" s="4773"/>
      <c r="AR40" s="4773"/>
      <c r="AS40" s="4797">
        <v>1</v>
      </c>
      <c r="AT40" s="4794" t="s">
        <v>2110</v>
      </c>
      <c r="AU40" s="4794" t="s">
        <v>2111</v>
      </c>
      <c r="AV40" s="4794" t="s">
        <v>2112</v>
      </c>
      <c r="AW40" s="4794" t="s">
        <v>2113</v>
      </c>
      <c r="AX40" s="4794" t="s">
        <v>2114</v>
      </c>
      <c r="AY40" s="4794" t="s">
        <v>2115</v>
      </c>
      <c r="AZ40" s="4795"/>
      <c r="BA40" s="4798"/>
      <c r="BB40" s="4748"/>
      <c r="BC40" s="4773"/>
      <c r="BD40" s="4773"/>
      <c r="BE40" s="4773"/>
      <c r="BF40" s="4797">
        <v>1</v>
      </c>
      <c r="BG40" s="4794" t="s">
        <v>2110</v>
      </c>
      <c r="BH40" s="4794" t="s">
        <v>2111</v>
      </c>
      <c r="BI40" s="4794" t="s">
        <v>2112</v>
      </c>
      <c r="BJ40" s="4794" t="s">
        <v>2113</v>
      </c>
      <c r="BK40" s="4794" t="s">
        <v>2114</v>
      </c>
      <c r="BL40" s="4794" t="s">
        <v>2115</v>
      </c>
      <c r="BM40" s="4747"/>
      <c r="BN40" s="4730"/>
      <c r="BO40" s="4748"/>
      <c r="BP40" s="4773"/>
      <c r="BQ40" s="4773"/>
      <c r="BR40" s="4773"/>
      <c r="BS40" s="4797">
        <v>1</v>
      </c>
      <c r="BT40" s="4794" t="s">
        <v>2110</v>
      </c>
      <c r="BU40" s="4794" t="s">
        <v>2111</v>
      </c>
      <c r="BV40" s="4794" t="s">
        <v>2112</v>
      </c>
      <c r="BW40" s="4794" t="s">
        <v>2113</v>
      </c>
      <c r="BX40" s="4794" t="s">
        <v>2114</v>
      </c>
      <c r="BY40" s="4794" t="s">
        <v>2115</v>
      </c>
      <c r="BZ40" s="4747"/>
      <c r="CA40" s="4730"/>
      <c r="CB40" s="4748"/>
      <c r="CC40" s="4773"/>
      <c r="CD40" s="4773"/>
      <c r="CE40" s="4773"/>
      <c r="CF40" s="4797">
        <v>1</v>
      </c>
      <c r="CG40" s="4794" t="s">
        <v>2110</v>
      </c>
      <c r="CH40" s="4794" t="s">
        <v>2111</v>
      </c>
      <c r="CI40" s="4794" t="s">
        <v>2112</v>
      </c>
      <c r="CJ40" s="4794" t="s">
        <v>2113</v>
      </c>
      <c r="CK40" s="4794" t="s">
        <v>2114</v>
      </c>
      <c r="CL40" s="4794" t="s">
        <v>2115</v>
      </c>
      <c r="CM40" s="4747"/>
      <c r="CN40" s="4730"/>
      <c r="CO40" s="4748"/>
      <c r="CP40" s="4773"/>
      <c r="CQ40" s="4773"/>
      <c r="CR40" s="4773"/>
      <c r="CS40" s="4797">
        <v>1</v>
      </c>
      <c r="CT40" s="4794" t="s">
        <v>2110</v>
      </c>
      <c r="CU40" s="4794" t="s">
        <v>2111</v>
      </c>
      <c r="CV40" s="4794" t="s">
        <v>2112</v>
      </c>
      <c r="CW40" s="4794" t="s">
        <v>2113</v>
      </c>
      <c r="CX40" s="4794" t="s">
        <v>2114</v>
      </c>
      <c r="CY40" s="4794" t="s">
        <v>2115</v>
      </c>
      <c r="CZ40" s="4747"/>
      <c r="DA40" s="4730"/>
    </row>
    <row r="41" spans="1:105" ht="14">
      <c r="A41" s="4730"/>
      <c r="B41" s="4748"/>
      <c r="C41" s="4773"/>
      <c r="D41" s="4773"/>
      <c r="E41" s="4773"/>
      <c r="F41" s="4800"/>
      <c r="G41" s="4801" t="s">
        <v>734</v>
      </c>
      <c r="H41" s="4801" t="s">
        <v>349</v>
      </c>
      <c r="I41" s="4801" t="s">
        <v>349</v>
      </c>
      <c r="J41" s="4801" t="s">
        <v>734</v>
      </c>
      <c r="K41" s="4801" t="s">
        <v>349</v>
      </c>
      <c r="L41" s="4801" t="s">
        <v>349</v>
      </c>
      <c r="M41" s="4802"/>
      <c r="N41" s="4803"/>
      <c r="O41" s="4748"/>
      <c r="P41" s="4773"/>
      <c r="Q41" s="4773"/>
      <c r="R41" s="4773"/>
      <c r="S41" s="4800"/>
      <c r="T41" s="4801" t="s">
        <v>734</v>
      </c>
      <c r="U41" s="4801" t="s">
        <v>349</v>
      </c>
      <c r="V41" s="4801" t="s">
        <v>349</v>
      </c>
      <c r="W41" s="4801" t="s">
        <v>734</v>
      </c>
      <c r="X41" s="4801" t="s">
        <v>349</v>
      </c>
      <c r="Y41" s="4801" t="s">
        <v>349</v>
      </c>
      <c r="Z41" s="4802"/>
      <c r="AA41" s="4803"/>
      <c r="AB41" s="4748"/>
      <c r="AC41" s="4773"/>
      <c r="AD41" s="4773"/>
      <c r="AE41" s="4773"/>
      <c r="AF41" s="4800"/>
      <c r="AG41" s="4801" t="s">
        <v>734</v>
      </c>
      <c r="AH41" s="4801" t="s">
        <v>349</v>
      </c>
      <c r="AI41" s="4801" t="s">
        <v>349</v>
      </c>
      <c r="AJ41" s="4801" t="s">
        <v>734</v>
      </c>
      <c r="AK41" s="4801" t="s">
        <v>349</v>
      </c>
      <c r="AL41" s="4801" t="s">
        <v>349</v>
      </c>
      <c r="AM41" s="4802"/>
      <c r="AN41" s="4803"/>
      <c r="AO41" s="4748"/>
      <c r="AP41" s="4773"/>
      <c r="AQ41" s="4773"/>
      <c r="AR41" s="4773"/>
      <c r="AS41" s="4800"/>
      <c r="AT41" s="4801" t="s">
        <v>734</v>
      </c>
      <c r="AU41" s="4801" t="s">
        <v>349</v>
      </c>
      <c r="AV41" s="4801" t="s">
        <v>349</v>
      </c>
      <c r="AW41" s="4801" t="s">
        <v>734</v>
      </c>
      <c r="AX41" s="4801" t="s">
        <v>349</v>
      </c>
      <c r="AY41" s="4801" t="s">
        <v>349</v>
      </c>
      <c r="AZ41" s="4802"/>
      <c r="BA41" s="4803"/>
      <c r="BB41" s="4748"/>
      <c r="BC41" s="4773"/>
      <c r="BD41" s="4773"/>
      <c r="BE41" s="4773"/>
      <c r="BF41" s="4800"/>
      <c r="BG41" s="4801" t="s">
        <v>734</v>
      </c>
      <c r="BH41" s="4801" t="s">
        <v>349</v>
      </c>
      <c r="BI41" s="4801" t="s">
        <v>349</v>
      </c>
      <c r="BJ41" s="4801" t="s">
        <v>734</v>
      </c>
      <c r="BK41" s="4801" t="s">
        <v>349</v>
      </c>
      <c r="BL41" s="4801" t="s">
        <v>349</v>
      </c>
      <c r="BM41" s="4747"/>
      <c r="BN41" s="4730"/>
      <c r="BO41" s="4748"/>
      <c r="BP41" s="4773"/>
      <c r="BQ41" s="4773"/>
      <c r="BR41" s="4773"/>
      <c r="BS41" s="4800"/>
      <c r="BT41" s="4801" t="s">
        <v>734</v>
      </c>
      <c r="BU41" s="4801" t="s">
        <v>349</v>
      </c>
      <c r="BV41" s="4801" t="s">
        <v>349</v>
      </c>
      <c r="BW41" s="4801" t="s">
        <v>734</v>
      </c>
      <c r="BX41" s="4801" t="s">
        <v>349</v>
      </c>
      <c r="BY41" s="4801" t="s">
        <v>349</v>
      </c>
      <c r="BZ41" s="4747"/>
      <c r="CA41" s="4730"/>
      <c r="CB41" s="4748"/>
      <c r="CC41" s="4773"/>
      <c r="CD41" s="4773"/>
      <c r="CE41" s="4773"/>
      <c r="CF41" s="4800"/>
      <c r="CG41" s="4801" t="s">
        <v>734</v>
      </c>
      <c r="CH41" s="4801" t="s">
        <v>349</v>
      </c>
      <c r="CI41" s="4801" t="s">
        <v>349</v>
      </c>
      <c r="CJ41" s="4801" t="s">
        <v>734</v>
      </c>
      <c r="CK41" s="4801" t="s">
        <v>349</v>
      </c>
      <c r="CL41" s="4801" t="s">
        <v>349</v>
      </c>
      <c r="CM41" s="4747"/>
      <c r="CN41" s="4730"/>
      <c r="CO41" s="4748"/>
      <c r="CP41" s="4773"/>
      <c r="CQ41" s="4773"/>
      <c r="CR41" s="4773"/>
      <c r="CS41" s="4800"/>
      <c r="CT41" s="4801" t="s">
        <v>734</v>
      </c>
      <c r="CU41" s="4801" t="s">
        <v>349</v>
      </c>
      <c r="CV41" s="4801" t="s">
        <v>349</v>
      </c>
      <c r="CW41" s="4801" t="s">
        <v>734</v>
      </c>
      <c r="CX41" s="4801" t="s">
        <v>349</v>
      </c>
      <c r="CY41" s="4801" t="s">
        <v>349</v>
      </c>
      <c r="CZ41" s="4747"/>
      <c r="DA41" s="4730"/>
    </row>
    <row r="42" spans="1:105" ht="14">
      <c r="A42" s="4730"/>
      <c r="B42" s="4748"/>
      <c r="C42" s="4773"/>
      <c r="D42" s="4773"/>
      <c r="E42" s="4773"/>
      <c r="F42" s="4773"/>
      <c r="G42" s="4812"/>
      <c r="H42" s="4812"/>
      <c r="I42" s="4812"/>
      <c r="J42" s="4812"/>
      <c r="K42" s="4812"/>
      <c r="L42" s="4812"/>
      <c r="M42" s="4805"/>
      <c r="N42" s="4806"/>
      <c r="O42" s="4748"/>
      <c r="P42" s="4773"/>
      <c r="Q42" s="4773"/>
      <c r="R42" s="4773"/>
      <c r="S42" s="4773"/>
      <c r="T42" s="4826">
        <f>T58</f>
        <v>0</v>
      </c>
      <c r="U42" s="4826">
        <f t="shared" ref="U42:Y42" si="18">U58</f>
        <v>0</v>
      </c>
      <c r="V42" s="4826"/>
      <c r="W42" s="4826">
        <f t="shared" si="18"/>
        <v>0</v>
      </c>
      <c r="X42" s="4826">
        <f t="shared" si="18"/>
        <v>0</v>
      </c>
      <c r="Y42" s="4826">
        <f t="shared" si="18"/>
        <v>0</v>
      </c>
      <c r="Z42" s="4807"/>
      <c r="AA42" s="4808"/>
      <c r="AB42" s="4748"/>
      <c r="AC42" s="4773"/>
      <c r="AD42" s="4773"/>
      <c r="AE42" s="4773"/>
      <c r="AF42" s="4773"/>
      <c r="AG42" s="4826">
        <f>AG58</f>
        <v>0</v>
      </c>
      <c r="AH42" s="4826">
        <f t="shared" ref="AH42:AL42" si="19">AH58</f>
        <v>0</v>
      </c>
      <c r="AI42" s="4826"/>
      <c r="AJ42" s="4826">
        <f t="shared" si="19"/>
        <v>0</v>
      </c>
      <c r="AK42" s="4826">
        <f t="shared" si="19"/>
        <v>0</v>
      </c>
      <c r="AL42" s="4826">
        <f t="shared" si="19"/>
        <v>0</v>
      </c>
      <c r="AM42" s="4807"/>
      <c r="AN42" s="4808"/>
      <c r="AO42" s="4748"/>
      <c r="AP42" s="4773"/>
      <c r="AQ42" s="4773"/>
      <c r="AR42" s="4773"/>
      <c r="AS42" s="4773"/>
      <c r="AT42" s="4826">
        <f>AT58</f>
        <v>0</v>
      </c>
      <c r="AU42" s="4826">
        <f t="shared" ref="AU42:AY42" si="20">AU58</f>
        <v>0</v>
      </c>
      <c r="AV42" s="4826"/>
      <c r="AW42" s="4826">
        <f t="shared" si="20"/>
        <v>0</v>
      </c>
      <c r="AX42" s="4826">
        <f t="shared" si="20"/>
        <v>0</v>
      </c>
      <c r="AY42" s="4826">
        <f t="shared" si="20"/>
        <v>0</v>
      </c>
      <c r="AZ42" s="4807"/>
      <c r="BA42" s="4808"/>
      <c r="BB42" s="4748"/>
      <c r="BC42" s="4773"/>
      <c r="BD42" s="4773"/>
      <c r="BE42" s="4773"/>
      <c r="BF42" s="4773"/>
      <c r="BG42" s="4826">
        <f>BG58</f>
        <v>0</v>
      </c>
      <c r="BH42" s="4826">
        <f t="shared" ref="BH42:BL42" si="21">BH58</f>
        <v>0</v>
      </c>
      <c r="BI42" s="4826"/>
      <c r="BJ42" s="4826">
        <f t="shared" si="21"/>
        <v>0</v>
      </c>
      <c r="BK42" s="4826">
        <f t="shared" si="21"/>
        <v>0</v>
      </c>
      <c r="BL42" s="4826">
        <f t="shared" si="21"/>
        <v>0</v>
      </c>
      <c r="BM42" s="4747"/>
      <c r="BN42" s="4730"/>
      <c r="BO42" s="4748"/>
      <c r="BP42" s="4773"/>
      <c r="BQ42" s="4773"/>
      <c r="BR42" s="4773"/>
      <c r="BS42" s="4773"/>
      <c r="BT42" s="4826">
        <f>BT58</f>
        <v>0</v>
      </c>
      <c r="BU42" s="4826">
        <f t="shared" ref="BU42:BY42" si="22">BU58</f>
        <v>0</v>
      </c>
      <c r="BV42" s="4826"/>
      <c r="BW42" s="4826">
        <f t="shared" si="22"/>
        <v>0</v>
      </c>
      <c r="BX42" s="4826">
        <f t="shared" si="22"/>
        <v>0</v>
      </c>
      <c r="BY42" s="4826">
        <f t="shared" si="22"/>
        <v>0</v>
      </c>
      <c r="BZ42" s="4747"/>
      <c r="CA42" s="4730"/>
      <c r="CB42" s="4748"/>
      <c r="CC42" s="4773"/>
      <c r="CD42" s="4773"/>
      <c r="CE42" s="4773"/>
      <c r="CF42" s="4773"/>
      <c r="CG42" s="4826">
        <f>CG58</f>
        <v>0</v>
      </c>
      <c r="CH42" s="4826">
        <f t="shared" ref="CH42:CL42" si="23">CH58</f>
        <v>0</v>
      </c>
      <c r="CI42" s="4826"/>
      <c r="CJ42" s="4826">
        <f t="shared" si="23"/>
        <v>0</v>
      </c>
      <c r="CK42" s="4826">
        <f t="shared" si="23"/>
        <v>0</v>
      </c>
      <c r="CL42" s="4826">
        <f t="shared" si="23"/>
        <v>0</v>
      </c>
      <c r="CM42" s="4747"/>
      <c r="CN42" s="4730"/>
      <c r="CO42" s="4748"/>
      <c r="CP42" s="4773"/>
      <c r="CQ42" s="4773"/>
      <c r="CR42" s="4773"/>
      <c r="CS42" s="4773"/>
      <c r="CT42" s="4826">
        <f>CT58</f>
        <v>0</v>
      </c>
      <c r="CU42" s="4826">
        <f t="shared" ref="CU42:CY42" si="24">CU58</f>
        <v>0</v>
      </c>
      <c r="CV42" s="4826"/>
      <c r="CW42" s="4826">
        <f t="shared" si="24"/>
        <v>0</v>
      </c>
      <c r="CX42" s="4826">
        <f t="shared" si="24"/>
        <v>0</v>
      </c>
      <c r="CY42" s="4826">
        <f t="shared" si="24"/>
        <v>0</v>
      </c>
      <c r="CZ42" s="4747"/>
      <c r="DA42" s="4730"/>
    </row>
    <row r="43" spans="1:105" ht="14">
      <c r="A43" s="4730"/>
      <c r="B43" s="4748"/>
      <c r="C43" s="4774"/>
      <c r="D43" s="4774"/>
      <c r="E43" s="4774"/>
      <c r="F43" s="4774"/>
      <c r="G43" s="4809"/>
      <c r="H43" s="4809"/>
      <c r="I43" s="4809"/>
      <c r="J43" s="4809"/>
      <c r="K43" s="4809"/>
      <c r="L43" s="4809"/>
      <c r="M43" s="4805"/>
      <c r="N43" s="4806"/>
      <c r="O43" s="4748"/>
      <c r="P43" s="4774"/>
      <c r="Q43" s="4774"/>
      <c r="R43" s="4774"/>
      <c r="S43" s="4774"/>
      <c r="T43" s="4810"/>
      <c r="U43" s="4810"/>
      <c r="V43" s="4810"/>
      <c r="W43" s="4810"/>
      <c r="X43" s="4810"/>
      <c r="Y43" s="4810"/>
      <c r="Z43" s="4805"/>
      <c r="AA43" s="4811"/>
      <c r="AB43" s="4748"/>
      <c r="AC43" s="4774"/>
      <c r="AD43" s="4774"/>
      <c r="AE43" s="4774"/>
      <c r="AF43" s="4774"/>
      <c r="AG43" s="4809"/>
      <c r="AH43" s="4809"/>
      <c r="AI43" s="4825"/>
      <c r="AJ43" s="4809"/>
      <c r="AK43" s="4809"/>
      <c r="AL43" s="4809"/>
      <c r="AM43" s="4805"/>
      <c r="AN43" s="4811"/>
      <c r="AO43" s="4748"/>
      <c r="AP43" s="4774"/>
      <c r="AQ43" s="4774"/>
      <c r="AR43" s="4774"/>
      <c r="AS43" s="4774"/>
      <c r="AT43" s="4809"/>
      <c r="AU43" s="4809"/>
      <c r="AV43" s="4809"/>
      <c r="AW43" s="4809"/>
      <c r="AX43" s="4809"/>
      <c r="AY43" s="4809"/>
      <c r="AZ43" s="4805"/>
      <c r="BA43" s="4811"/>
      <c r="BB43" s="4748"/>
      <c r="BC43" s="4774"/>
      <c r="BD43" s="4774"/>
      <c r="BE43" s="4774"/>
      <c r="BF43" s="4774"/>
      <c r="BG43" s="4809"/>
      <c r="BH43" s="4809"/>
      <c r="BI43" s="4809"/>
      <c r="BJ43" s="4809"/>
      <c r="BK43" s="4809"/>
      <c r="BL43" s="4809"/>
      <c r="BM43" s="4747"/>
      <c r="BN43" s="4730"/>
      <c r="BO43" s="4748"/>
      <c r="BP43" s="4774"/>
      <c r="BQ43" s="4774"/>
      <c r="BR43" s="4774"/>
      <c r="BS43" s="4774"/>
      <c r="BT43" s="4809"/>
      <c r="BU43" s="4809"/>
      <c r="BV43" s="4809"/>
      <c r="BW43" s="4809"/>
      <c r="BX43" s="4809"/>
      <c r="BY43" s="4809"/>
      <c r="BZ43" s="4747"/>
      <c r="CA43" s="4730"/>
      <c r="CB43" s="4748"/>
      <c r="CC43" s="4774"/>
      <c r="CD43" s="4774"/>
      <c r="CE43" s="4774"/>
      <c r="CF43" s="4774"/>
      <c r="CG43" s="4809"/>
      <c r="CH43" s="4809"/>
      <c r="CI43" s="4813"/>
      <c r="CJ43" s="4809"/>
      <c r="CK43" s="4809"/>
      <c r="CL43" s="4809"/>
      <c r="CM43" s="4747"/>
      <c r="CN43" s="4730"/>
      <c r="CO43" s="4748"/>
      <c r="CP43" s="4774"/>
      <c r="CQ43" s="4774"/>
      <c r="CR43" s="4774"/>
      <c r="CS43" s="4774"/>
      <c r="CT43" s="4809"/>
      <c r="CU43" s="4809"/>
      <c r="CV43" s="4813"/>
      <c r="CW43" s="4809"/>
      <c r="CX43" s="4809"/>
      <c r="CY43" s="4809"/>
      <c r="CZ43" s="4747"/>
      <c r="DA43" s="4730"/>
    </row>
    <row r="44" spans="1:105" ht="14">
      <c r="A44" s="4730"/>
      <c r="B44" s="4748"/>
      <c r="C44" s="4773"/>
      <c r="D44" s="4773"/>
      <c r="E44" s="4773"/>
      <c r="F44" s="4773"/>
      <c r="G44" s="4813"/>
      <c r="H44" s="4813"/>
      <c r="I44" s="4813"/>
      <c r="J44" s="4813"/>
      <c r="K44" s="4813"/>
      <c r="L44" s="4813"/>
      <c r="M44" s="4805"/>
      <c r="N44" s="4806"/>
      <c r="O44" s="4748"/>
      <c r="P44" s="4773"/>
      <c r="Q44" s="4773"/>
      <c r="R44" s="4773"/>
      <c r="S44" s="4773"/>
      <c r="T44" s="4812"/>
      <c r="U44" s="4812"/>
      <c r="V44" s="4812"/>
      <c r="W44" s="4812"/>
      <c r="X44" s="4812"/>
      <c r="Y44" s="4812"/>
      <c r="Z44" s="4805"/>
      <c r="AA44" s="4811"/>
      <c r="AB44" s="4748"/>
      <c r="AC44" s="4773"/>
      <c r="AD44" s="4773"/>
      <c r="AE44" s="4773"/>
      <c r="AF44" s="4773"/>
      <c r="AG44" s="4813"/>
      <c r="AH44" s="4813"/>
      <c r="AI44" s="4813"/>
      <c r="AJ44" s="4813"/>
      <c r="AK44" s="4813"/>
      <c r="AL44" s="4813"/>
      <c r="AM44" s="4805"/>
      <c r="AN44" s="4811"/>
      <c r="AO44" s="4748"/>
      <c r="AP44" s="4773"/>
      <c r="AQ44" s="4773"/>
      <c r="AR44" s="4773"/>
      <c r="AS44" s="4773"/>
      <c r="AT44" s="4813"/>
      <c r="AU44" s="4813"/>
      <c r="AV44" s="4813"/>
      <c r="AW44" s="4813"/>
      <c r="AX44" s="4813"/>
      <c r="AY44" s="4813"/>
      <c r="AZ44" s="4805"/>
      <c r="BA44" s="4811"/>
      <c r="BB44" s="4748"/>
      <c r="BC44" s="4773"/>
      <c r="BD44" s="4773"/>
      <c r="BE44" s="4773"/>
      <c r="BF44" s="4773"/>
      <c r="BG44" s="4813"/>
      <c r="BH44" s="4813"/>
      <c r="BI44" s="4813"/>
      <c r="BJ44" s="4813"/>
      <c r="BK44" s="4813"/>
      <c r="BL44" s="4813"/>
      <c r="BM44" s="4747"/>
      <c r="BN44" s="4730"/>
      <c r="BO44" s="4748"/>
      <c r="BP44" s="4773"/>
      <c r="BQ44" s="4773"/>
      <c r="BR44" s="4773"/>
      <c r="BS44" s="4773"/>
      <c r="BT44" s="4813"/>
      <c r="BU44" s="4813"/>
      <c r="BV44" s="4813"/>
      <c r="BW44" s="4813"/>
      <c r="BX44" s="4813"/>
      <c r="BY44" s="4813"/>
      <c r="BZ44" s="4747"/>
      <c r="CA44" s="4730"/>
      <c r="CB44" s="4748"/>
      <c r="CC44" s="4773"/>
      <c r="CD44" s="4773"/>
      <c r="CE44" s="4773"/>
      <c r="CF44" s="4773"/>
      <c r="CG44" s="4813"/>
      <c r="CH44" s="4813"/>
      <c r="CI44" s="4813"/>
      <c r="CJ44" s="4813"/>
      <c r="CK44" s="4813"/>
      <c r="CL44" s="4813"/>
      <c r="CM44" s="4747"/>
      <c r="CN44" s="4730"/>
      <c r="CO44" s="4748"/>
      <c r="CP44" s="4773"/>
      <c r="CQ44" s="4773"/>
      <c r="CR44" s="4773"/>
      <c r="CS44" s="4773"/>
      <c r="CT44" s="4813"/>
      <c r="CU44" s="4813"/>
      <c r="CV44" s="4813"/>
      <c r="CW44" s="4813"/>
      <c r="CX44" s="4813"/>
      <c r="CY44" s="4813"/>
      <c r="CZ44" s="4747"/>
      <c r="DA44" s="4730"/>
    </row>
    <row r="45" spans="1:105" ht="14">
      <c r="A45" s="4730"/>
      <c r="B45" s="4748"/>
      <c r="C45" s="4773"/>
      <c r="D45" s="4773"/>
      <c r="E45" s="4773"/>
      <c r="F45" s="4814"/>
      <c r="G45" s="4813"/>
      <c r="H45" s="4813"/>
      <c r="I45" s="4813"/>
      <c r="J45" s="4813"/>
      <c r="K45" s="4813"/>
      <c r="L45" s="4813"/>
      <c r="M45" s="4805"/>
      <c r="N45" s="4806"/>
      <c r="O45" s="4748"/>
      <c r="P45" s="4773"/>
      <c r="Q45" s="4773"/>
      <c r="R45" s="4773"/>
      <c r="S45" s="4814"/>
      <c r="T45" s="4812"/>
      <c r="U45" s="4812"/>
      <c r="V45" s="4812"/>
      <c r="W45" s="4812"/>
      <c r="X45" s="4812"/>
      <c r="Y45" s="4812"/>
      <c r="Z45" s="4805"/>
      <c r="AA45" s="4811"/>
      <c r="AB45" s="4748"/>
      <c r="AC45" s="4773"/>
      <c r="AD45" s="4773"/>
      <c r="AE45" s="4773"/>
      <c r="AF45" s="4814"/>
      <c r="AG45" s="4813"/>
      <c r="AH45" s="4813"/>
      <c r="AI45" s="4813"/>
      <c r="AJ45" s="4813"/>
      <c r="AK45" s="4813"/>
      <c r="AL45" s="4813"/>
      <c r="AM45" s="4805"/>
      <c r="AN45" s="4811"/>
      <c r="AO45" s="4748"/>
      <c r="AP45" s="4773"/>
      <c r="AQ45" s="4773"/>
      <c r="AR45" s="4773"/>
      <c r="AS45" s="4814"/>
      <c r="AT45" s="4813"/>
      <c r="AU45" s="4813"/>
      <c r="AV45" s="4813"/>
      <c r="AW45" s="4813"/>
      <c r="AX45" s="4813"/>
      <c r="AY45" s="4813"/>
      <c r="AZ45" s="4805"/>
      <c r="BA45" s="4811"/>
      <c r="BB45" s="4748"/>
      <c r="BC45" s="4773"/>
      <c r="BD45" s="4773"/>
      <c r="BE45" s="4773"/>
      <c r="BF45" s="4814"/>
      <c r="BG45" s="4813"/>
      <c r="BH45" s="4813"/>
      <c r="BI45" s="4813"/>
      <c r="BJ45" s="4813"/>
      <c r="BK45" s="4813"/>
      <c r="BL45" s="4813"/>
      <c r="BM45" s="4747"/>
      <c r="BN45" s="4730"/>
      <c r="BO45" s="4748"/>
      <c r="BP45" s="4773"/>
      <c r="BQ45" s="4773"/>
      <c r="BR45" s="4773"/>
      <c r="BS45" s="4814"/>
      <c r="BT45" s="4813"/>
      <c r="BU45" s="4813"/>
      <c r="BV45" s="4813"/>
      <c r="BW45" s="4813"/>
      <c r="BX45" s="4813"/>
      <c r="BY45" s="4813"/>
      <c r="BZ45" s="4747"/>
      <c r="CA45" s="4730"/>
      <c r="CB45" s="4748"/>
      <c r="CC45" s="4773"/>
      <c r="CD45" s="4773"/>
      <c r="CE45" s="4773"/>
      <c r="CF45" s="4814"/>
      <c r="CG45" s="4813"/>
      <c r="CH45" s="4813"/>
      <c r="CI45" s="4813"/>
      <c r="CJ45" s="4813"/>
      <c r="CK45" s="4813"/>
      <c r="CL45" s="4813"/>
      <c r="CM45" s="4747"/>
      <c r="CN45" s="4730"/>
      <c r="CO45" s="4748"/>
      <c r="CP45" s="4773"/>
      <c r="CQ45" s="4773"/>
      <c r="CR45" s="4773"/>
      <c r="CS45" s="4814"/>
      <c r="CT45" s="4813"/>
      <c r="CU45" s="4813"/>
      <c r="CV45" s="4813"/>
      <c r="CW45" s="4813"/>
      <c r="CX45" s="4813"/>
      <c r="CY45" s="4813"/>
      <c r="CZ45" s="4747"/>
      <c r="DA45" s="4730"/>
    </row>
    <row r="46" spans="1:105" ht="14">
      <c r="A46" s="4730"/>
      <c r="B46" s="4748"/>
      <c r="C46" s="4773"/>
      <c r="D46" s="4773"/>
      <c r="E46" s="4773"/>
      <c r="F46" s="4815">
        <f>$C$8</f>
        <v>0</v>
      </c>
      <c r="G46" s="4816">
        <f t="shared" ref="G46:L57" si="25">+T46+AG46+AT46+BG46+BT46+CG46+CT46</f>
        <v>0</v>
      </c>
      <c r="H46" s="4816">
        <f t="shared" si="25"/>
        <v>0</v>
      </c>
      <c r="I46" s="4816">
        <f t="shared" si="25"/>
        <v>0</v>
      </c>
      <c r="J46" s="4816">
        <f t="shared" si="25"/>
        <v>0</v>
      </c>
      <c r="K46" s="4816">
        <f t="shared" si="25"/>
        <v>0</v>
      </c>
      <c r="L46" s="4816">
        <f t="shared" si="25"/>
        <v>0</v>
      </c>
      <c r="M46" s="4805"/>
      <c r="N46" s="4806"/>
      <c r="O46" s="4748"/>
      <c r="P46" s="4773"/>
      <c r="Q46" s="4773"/>
      <c r="R46" s="4773"/>
      <c r="S46" s="4815">
        <f>$C$8</f>
        <v>0</v>
      </c>
      <c r="T46" s="4827">
        <f>T19</f>
        <v>0</v>
      </c>
      <c r="U46" s="4817">
        <f>'50.23'!C57</f>
        <v>0</v>
      </c>
      <c r="V46" s="4817">
        <f>'50.23'!D57</f>
        <v>0</v>
      </c>
      <c r="W46" s="4827">
        <f>W19</f>
        <v>0</v>
      </c>
      <c r="X46" s="4817">
        <f>'50.23'!F57</f>
        <v>0</v>
      </c>
      <c r="Y46" s="4817">
        <f>'50.23'!G57</f>
        <v>0</v>
      </c>
      <c r="Z46" s="4807"/>
      <c r="AA46" s="4808"/>
      <c r="AB46" s="4748"/>
      <c r="AC46" s="4773"/>
      <c r="AD46" s="4773"/>
      <c r="AE46" s="4773"/>
      <c r="AF46" s="4815">
        <f>$C$8</f>
        <v>0</v>
      </c>
      <c r="AG46" s="4827">
        <f>AG19</f>
        <v>0</v>
      </c>
      <c r="AH46" s="4817">
        <f>'50.26'!C37</f>
        <v>0</v>
      </c>
      <c r="AI46" s="4817">
        <f>'50.26'!D37</f>
        <v>0</v>
      </c>
      <c r="AJ46" s="4827">
        <f>AJ19</f>
        <v>0</v>
      </c>
      <c r="AK46" s="4817">
        <f>'50.26'!F37</f>
        <v>0</v>
      </c>
      <c r="AL46" s="4817">
        <f>'50.26'!G37</f>
        <v>0</v>
      </c>
      <c r="AM46" s="4807"/>
      <c r="AN46" s="4808"/>
      <c r="AO46" s="4748"/>
      <c r="AP46" s="4773"/>
      <c r="AQ46" s="4773"/>
      <c r="AR46" s="4773"/>
      <c r="AS46" s="4815">
        <f>$C$8</f>
        <v>0</v>
      </c>
      <c r="AT46" s="4827">
        <f>AT19</f>
        <v>0</v>
      </c>
      <c r="AU46" s="4817">
        <f>'50.21'!C37</f>
        <v>0</v>
      </c>
      <c r="AV46" s="4817">
        <f>'50.21'!D37</f>
        <v>0</v>
      </c>
      <c r="AW46" s="4827">
        <f>AW19</f>
        <v>0</v>
      </c>
      <c r="AX46" s="4817">
        <f>'50.21'!F37</f>
        <v>0</v>
      </c>
      <c r="AY46" s="4817">
        <f>'50.21'!G37</f>
        <v>0</v>
      </c>
      <c r="AZ46" s="4807"/>
      <c r="BA46" s="4808"/>
      <c r="BB46" s="4748"/>
      <c r="BC46" s="4773"/>
      <c r="BD46" s="4773"/>
      <c r="BE46" s="4773"/>
      <c r="BF46" s="4815">
        <f>$C$8</f>
        <v>0</v>
      </c>
      <c r="BG46" s="4827">
        <f>BG19</f>
        <v>0</v>
      </c>
      <c r="BH46" s="4817">
        <f>'50.27'!C37</f>
        <v>0</v>
      </c>
      <c r="BI46" s="4817">
        <f>'50.27'!D37</f>
        <v>0</v>
      </c>
      <c r="BJ46" s="4827">
        <f>BJ19</f>
        <v>0</v>
      </c>
      <c r="BK46" s="4817">
        <f>'50.27'!F37</f>
        <v>0</v>
      </c>
      <c r="BL46" s="4817">
        <f>'50.27'!G37</f>
        <v>0</v>
      </c>
      <c r="BM46" s="4747"/>
      <c r="BN46" s="4730"/>
      <c r="BO46" s="4748"/>
      <c r="BP46" s="4773"/>
      <c r="BQ46" s="4773"/>
      <c r="BR46" s="4773"/>
      <c r="BS46" s="4815">
        <f>$C$8</f>
        <v>0</v>
      </c>
      <c r="BT46" s="4827">
        <f>BT19</f>
        <v>0</v>
      </c>
      <c r="BU46" s="4817">
        <f>'50.22'!C37</f>
        <v>0</v>
      </c>
      <c r="BV46" s="4817">
        <f>'50.22'!D37</f>
        <v>0</v>
      </c>
      <c r="BW46" s="4827">
        <f>BW19</f>
        <v>0</v>
      </c>
      <c r="BX46" s="4817">
        <f>'50.22'!F37</f>
        <v>0</v>
      </c>
      <c r="BY46" s="4817">
        <f>'50.22'!G37</f>
        <v>0</v>
      </c>
      <c r="BZ46" s="4747"/>
      <c r="CA46" s="4730"/>
      <c r="CB46" s="4748"/>
      <c r="CC46" s="4773"/>
      <c r="CD46" s="4773"/>
      <c r="CE46" s="4773"/>
      <c r="CF46" s="4815">
        <f>$C$8</f>
        <v>0</v>
      </c>
      <c r="CG46" s="4827">
        <f>CG19</f>
        <v>0</v>
      </c>
      <c r="CH46" s="4817">
        <f>'50.25'!C37</f>
        <v>0</v>
      </c>
      <c r="CI46" s="4817">
        <f>'50.25'!D37</f>
        <v>0</v>
      </c>
      <c r="CJ46" s="4827">
        <f>CJ19</f>
        <v>0</v>
      </c>
      <c r="CK46" s="4817">
        <f>'50.25'!F37</f>
        <v>0</v>
      </c>
      <c r="CL46" s="4817">
        <f>'50.25'!G37</f>
        <v>0</v>
      </c>
      <c r="CM46" s="4747"/>
      <c r="CN46" s="4730"/>
      <c r="CO46" s="4748"/>
      <c r="CP46" s="4773"/>
      <c r="CQ46" s="4773"/>
      <c r="CR46" s="4773"/>
      <c r="CS46" s="4815">
        <f>$C$8</f>
        <v>0</v>
      </c>
      <c r="CT46" s="4827">
        <f>CT19</f>
        <v>0</v>
      </c>
      <c r="CU46" s="4817">
        <f>'50.24'!C37</f>
        <v>0</v>
      </c>
      <c r="CV46" s="4817">
        <f>'50.24'!D37</f>
        <v>0</v>
      </c>
      <c r="CW46" s="4827">
        <f>CW19</f>
        <v>0</v>
      </c>
      <c r="CX46" s="4817">
        <f>'50.24'!F37</f>
        <v>0</v>
      </c>
      <c r="CY46" s="4817">
        <f>'50.24'!G37</f>
        <v>0</v>
      </c>
      <c r="CZ46" s="4747"/>
      <c r="DA46" s="4730"/>
    </row>
    <row r="47" spans="1:105" ht="14">
      <c r="A47" s="4730"/>
      <c r="B47" s="4748"/>
      <c r="C47" s="4773"/>
      <c r="D47" s="4773"/>
      <c r="E47" s="4773"/>
      <c r="F47" s="4815">
        <f t="shared" ref="F47:F55" si="26">F46-1</f>
        <v>-1</v>
      </c>
      <c r="G47" s="4816">
        <f t="shared" si="25"/>
        <v>0</v>
      </c>
      <c r="H47" s="4816">
        <f t="shared" si="25"/>
        <v>0</v>
      </c>
      <c r="I47" s="4816">
        <f t="shared" si="25"/>
        <v>0</v>
      </c>
      <c r="J47" s="4816">
        <f t="shared" si="25"/>
        <v>0</v>
      </c>
      <c r="K47" s="4816">
        <f t="shared" si="25"/>
        <v>0</v>
      </c>
      <c r="L47" s="4816">
        <f t="shared" si="25"/>
        <v>0</v>
      </c>
      <c r="M47" s="4805"/>
      <c r="N47" s="4806"/>
      <c r="O47" s="4748"/>
      <c r="P47" s="4773"/>
      <c r="Q47" s="4773"/>
      <c r="R47" s="4773"/>
      <c r="S47" s="4815">
        <f t="shared" ref="S47:S55" si="27">S46-1</f>
        <v>-1</v>
      </c>
      <c r="T47" s="4827">
        <f t="shared" ref="T47:T57" si="28">T20</f>
        <v>0</v>
      </c>
      <c r="U47" s="4817">
        <f>'50.23'!C58</f>
        <v>0</v>
      </c>
      <c r="V47" s="4817">
        <f>'50.23'!D58</f>
        <v>0</v>
      </c>
      <c r="W47" s="4827">
        <f t="shared" ref="W47:W57" si="29">W20</f>
        <v>0</v>
      </c>
      <c r="X47" s="4817">
        <f>'50.23'!F58</f>
        <v>0</v>
      </c>
      <c r="Y47" s="4817">
        <f>'50.23'!G58</f>
        <v>0</v>
      </c>
      <c r="Z47" s="4807"/>
      <c r="AA47" s="4808"/>
      <c r="AB47" s="4748"/>
      <c r="AC47" s="4773"/>
      <c r="AD47" s="4773"/>
      <c r="AE47" s="4773"/>
      <c r="AF47" s="4815">
        <f t="shared" ref="AF47:AF55" si="30">AF46-1</f>
        <v>-1</v>
      </c>
      <c r="AG47" s="4827">
        <f t="shared" ref="AG47:AG57" si="31">AG20</f>
        <v>0</v>
      </c>
      <c r="AH47" s="4817">
        <f>'50.26'!C38</f>
        <v>0</v>
      </c>
      <c r="AI47" s="4817">
        <f>'50.26'!D38</f>
        <v>0</v>
      </c>
      <c r="AJ47" s="4827">
        <f t="shared" ref="AJ47:AJ57" si="32">AJ20</f>
        <v>0</v>
      </c>
      <c r="AK47" s="4817">
        <f>'50.26'!F38</f>
        <v>0</v>
      </c>
      <c r="AL47" s="4817">
        <f>'50.26'!G38</f>
        <v>0</v>
      </c>
      <c r="AM47" s="4807"/>
      <c r="AN47" s="4808"/>
      <c r="AO47" s="4748"/>
      <c r="AP47" s="4773"/>
      <c r="AQ47" s="4773"/>
      <c r="AR47" s="4773"/>
      <c r="AS47" s="4815">
        <f t="shared" ref="AS47:AS55" si="33">AS46-1</f>
        <v>-1</v>
      </c>
      <c r="AT47" s="4827">
        <f t="shared" ref="AT47:AT57" si="34">AT20</f>
        <v>0</v>
      </c>
      <c r="AU47" s="4817">
        <f>'50.21'!C38</f>
        <v>0</v>
      </c>
      <c r="AV47" s="4817">
        <f>'50.21'!D38</f>
        <v>0</v>
      </c>
      <c r="AW47" s="4827">
        <f t="shared" ref="AW47:AW57" si="35">AW20</f>
        <v>0</v>
      </c>
      <c r="AX47" s="4817">
        <f>'50.21'!F38</f>
        <v>0</v>
      </c>
      <c r="AY47" s="4817">
        <f>'50.21'!G38</f>
        <v>0</v>
      </c>
      <c r="AZ47" s="4807"/>
      <c r="BA47" s="4808"/>
      <c r="BB47" s="4748"/>
      <c r="BC47" s="4773"/>
      <c r="BD47" s="4773"/>
      <c r="BE47" s="4773"/>
      <c r="BF47" s="4815">
        <f t="shared" ref="BF47:BF55" si="36">BF46-1</f>
        <v>-1</v>
      </c>
      <c r="BG47" s="4827">
        <f t="shared" ref="BG47:BG57" si="37">BG20</f>
        <v>0</v>
      </c>
      <c r="BH47" s="4817">
        <f>'50.27'!C38</f>
        <v>0</v>
      </c>
      <c r="BI47" s="4817">
        <f>'50.27'!D38</f>
        <v>0</v>
      </c>
      <c r="BJ47" s="4827">
        <f t="shared" ref="BJ47:BJ57" si="38">BJ20</f>
        <v>0</v>
      </c>
      <c r="BK47" s="4817">
        <f>'50.27'!F38</f>
        <v>0</v>
      </c>
      <c r="BL47" s="4817">
        <f>'50.27'!G38</f>
        <v>0</v>
      </c>
      <c r="BM47" s="4747"/>
      <c r="BN47" s="4730"/>
      <c r="BO47" s="4748"/>
      <c r="BP47" s="4773"/>
      <c r="BQ47" s="4773"/>
      <c r="BR47" s="4773"/>
      <c r="BS47" s="4815">
        <f t="shared" ref="BS47:BS55" si="39">BS46-1</f>
        <v>-1</v>
      </c>
      <c r="BT47" s="4827">
        <f t="shared" ref="BT47:BT57" si="40">BT20</f>
        <v>0</v>
      </c>
      <c r="BU47" s="4817">
        <f>'50.22'!C38</f>
        <v>0</v>
      </c>
      <c r="BV47" s="4817">
        <f>'50.22'!D38</f>
        <v>0</v>
      </c>
      <c r="BW47" s="4827">
        <f t="shared" ref="BW47:BW57" si="41">BW20</f>
        <v>0</v>
      </c>
      <c r="BX47" s="4817">
        <f>'50.22'!F38</f>
        <v>0</v>
      </c>
      <c r="BY47" s="4817">
        <f>'50.22'!G38</f>
        <v>0</v>
      </c>
      <c r="BZ47" s="4747"/>
      <c r="CA47" s="4730"/>
      <c r="CB47" s="4748"/>
      <c r="CC47" s="4773"/>
      <c r="CD47" s="4773"/>
      <c r="CE47" s="4773"/>
      <c r="CF47" s="4815">
        <f t="shared" ref="CF47:CF55" si="42">CF46-1</f>
        <v>-1</v>
      </c>
      <c r="CG47" s="4827">
        <f t="shared" ref="CG47:CG57" si="43">CG20</f>
        <v>0</v>
      </c>
      <c r="CH47" s="4817">
        <f>'50.25'!C38</f>
        <v>0</v>
      </c>
      <c r="CI47" s="4817">
        <f>'50.25'!D38</f>
        <v>0</v>
      </c>
      <c r="CJ47" s="4827">
        <f t="shared" ref="CJ47:CJ57" si="44">CJ20</f>
        <v>0</v>
      </c>
      <c r="CK47" s="4817">
        <f>'50.25'!F38</f>
        <v>0</v>
      </c>
      <c r="CL47" s="4817">
        <f>'50.25'!G38</f>
        <v>0</v>
      </c>
      <c r="CM47" s="4747"/>
      <c r="CN47" s="4730"/>
      <c r="CO47" s="4748"/>
      <c r="CP47" s="4773"/>
      <c r="CQ47" s="4773"/>
      <c r="CR47" s="4773"/>
      <c r="CS47" s="4815">
        <f t="shared" ref="CS47:CS55" si="45">CS46-1</f>
        <v>-1</v>
      </c>
      <c r="CT47" s="4827">
        <f t="shared" ref="CT47:CT57" si="46">CT20</f>
        <v>0</v>
      </c>
      <c r="CU47" s="4817">
        <f>'50.24'!C38</f>
        <v>0</v>
      </c>
      <c r="CV47" s="4817">
        <f>'50.24'!D38</f>
        <v>0</v>
      </c>
      <c r="CW47" s="4827">
        <f t="shared" ref="CW47:CW57" si="47">CW20</f>
        <v>0</v>
      </c>
      <c r="CX47" s="4817">
        <f>'50.24'!F38</f>
        <v>0</v>
      </c>
      <c r="CY47" s="4817">
        <f>'50.24'!G38</f>
        <v>0</v>
      </c>
      <c r="CZ47" s="4747"/>
      <c r="DA47" s="4730"/>
    </row>
    <row r="48" spans="1:105" ht="14">
      <c r="A48" s="4730"/>
      <c r="B48" s="4748"/>
      <c r="C48" s="4773"/>
      <c r="D48" s="4773"/>
      <c r="E48" s="4773"/>
      <c r="F48" s="4815">
        <f t="shared" si="26"/>
        <v>-2</v>
      </c>
      <c r="G48" s="4816">
        <f t="shared" si="25"/>
        <v>0</v>
      </c>
      <c r="H48" s="4816">
        <f t="shared" si="25"/>
        <v>0</v>
      </c>
      <c r="I48" s="4816">
        <f t="shared" si="25"/>
        <v>0</v>
      </c>
      <c r="J48" s="4816">
        <f t="shared" si="25"/>
        <v>0</v>
      </c>
      <c r="K48" s="4816">
        <f t="shared" si="25"/>
        <v>0</v>
      </c>
      <c r="L48" s="4816">
        <f t="shared" si="25"/>
        <v>0</v>
      </c>
      <c r="M48" s="4805"/>
      <c r="N48" s="4806"/>
      <c r="O48" s="4748"/>
      <c r="P48" s="4773"/>
      <c r="Q48" s="4773"/>
      <c r="R48" s="4773"/>
      <c r="S48" s="4815">
        <f t="shared" si="27"/>
        <v>-2</v>
      </c>
      <c r="T48" s="4827">
        <f t="shared" si="28"/>
        <v>0</v>
      </c>
      <c r="U48" s="4817">
        <f>'50.23'!C59</f>
        <v>0</v>
      </c>
      <c r="V48" s="4817">
        <f>'50.23'!D59</f>
        <v>0</v>
      </c>
      <c r="W48" s="4827">
        <f t="shared" si="29"/>
        <v>0</v>
      </c>
      <c r="X48" s="4817">
        <f>'50.23'!F59</f>
        <v>0</v>
      </c>
      <c r="Y48" s="4817">
        <f>'50.23'!G59</f>
        <v>0</v>
      </c>
      <c r="Z48" s="4807"/>
      <c r="AA48" s="4808"/>
      <c r="AB48" s="4748"/>
      <c r="AC48" s="4773"/>
      <c r="AD48" s="4773"/>
      <c r="AE48" s="4773"/>
      <c r="AF48" s="4815">
        <f t="shared" si="30"/>
        <v>-2</v>
      </c>
      <c r="AG48" s="4827">
        <f t="shared" si="31"/>
        <v>0</v>
      </c>
      <c r="AH48" s="4817">
        <f>'50.26'!C39</f>
        <v>0</v>
      </c>
      <c r="AI48" s="4817">
        <f>'50.26'!D39</f>
        <v>0</v>
      </c>
      <c r="AJ48" s="4827">
        <f t="shared" si="32"/>
        <v>0</v>
      </c>
      <c r="AK48" s="4817">
        <f>'50.26'!F39</f>
        <v>0</v>
      </c>
      <c r="AL48" s="4817">
        <f>'50.26'!G39</f>
        <v>0</v>
      </c>
      <c r="AM48" s="4807"/>
      <c r="AN48" s="4808"/>
      <c r="AO48" s="4748"/>
      <c r="AP48" s="4773"/>
      <c r="AQ48" s="4773"/>
      <c r="AR48" s="4773"/>
      <c r="AS48" s="4815">
        <f t="shared" si="33"/>
        <v>-2</v>
      </c>
      <c r="AT48" s="4827">
        <f t="shared" si="34"/>
        <v>0</v>
      </c>
      <c r="AU48" s="4817">
        <f>'50.21'!C39</f>
        <v>0</v>
      </c>
      <c r="AV48" s="4817">
        <f>'50.21'!D39</f>
        <v>0</v>
      </c>
      <c r="AW48" s="4827">
        <f t="shared" si="35"/>
        <v>0</v>
      </c>
      <c r="AX48" s="4817">
        <f>'50.21'!F39</f>
        <v>0</v>
      </c>
      <c r="AY48" s="4817">
        <f>'50.21'!G39</f>
        <v>0</v>
      </c>
      <c r="AZ48" s="4807"/>
      <c r="BA48" s="4808"/>
      <c r="BB48" s="4748"/>
      <c r="BC48" s="4773"/>
      <c r="BD48" s="4773"/>
      <c r="BE48" s="4773"/>
      <c r="BF48" s="4815">
        <f t="shared" si="36"/>
        <v>-2</v>
      </c>
      <c r="BG48" s="4827">
        <f t="shared" si="37"/>
        <v>0</v>
      </c>
      <c r="BH48" s="4817">
        <f>'50.27'!C39</f>
        <v>0</v>
      </c>
      <c r="BI48" s="4817">
        <f>'50.27'!D39</f>
        <v>0</v>
      </c>
      <c r="BJ48" s="4827">
        <f t="shared" si="38"/>
        <v>0</v>
      </c>
      <c r="BK48" s="4817">
        <f>'50.27'!F39</f>
        <v>0</v>
      </c>
      <c r="BL48" s="4817">
        <f>'50.27'!G39</f>
        <v>0</v>
      </c>
      <c r="BM48" s="4747"/>
      <c r="BN48" s="4730"/>
      <c r="BO48" s="4748"/>
      <c r="BP48" s="4773"/>
      <c r="BQ48" s="4773"/>
      <c r="BR48" s="4773"/>
      <c r="BS48" s="4815">
        <f t="shared" si="39"/>
        <v>-2</v>
      </c>
      <c r="BT48" s="4827">
        <f t="shared" si="40"/>
        <v>0</v>
      </c>
      <c r="BU48" s="4817">
        <f>'50.22'!C39</f>
        <v>0</v>
      </c>
      <c r="BV48" s="4817">
        <f>'50.22'!D39</f>
        <v>0</v>
      </c>
      <c r="BW48" s="4827">
        <f t="shared" si="41"/>
        <v>0</v>
      </c>
      <c r="BX48" s="4817">
        <f>'50.22'!F39</f>
        <v>0</v>
      </c>
      <c r="BY48" s="4817">
        <f>'50.22'!G39</f>
        <v>0</v>
      </c>
      <c r="BZ48" s="4747"/>
      <c r="CA48" s="4730"/>
      <c r="CB48" s="4748"/>
      <c r="CC48" s="4773"/>
      <c r="CD48" s="4773"/>
      <c r="CE48" s="4773"/>
      <c r="CF48" s="4815">
        <f t="shared" si="42"/>
        <v>-2</v>
      </c>
      <c r="CG48" s="4827">
        <f t="shared" si="43"/>
        <v>0</v>
      </c>
      <c r="CH48" s="4817">
        <f>'50.25'!C39</f>
        <v>0</v>
      </c>
      <c r="CI48" s="4817">
        <f>'50.25'!D39</f>
        <v>0</v>
      </c>
      <c r="CJ48" s="4827">
        <f t="shared" si="44"/>
        <v>0</v>
      </c>
      <c r="CK48" s="4817">
        <f>'50.25'!F39</f>
        <v>0</v>
      </c>
      <c r="CL48" s="4817">
        <f>'50.25'!G39</f>
        <v>0</v>
      </c>
      <c r="CM48" s="4747"/>
      <c r="CN48" s="4730"/>
      <c r="CO48" s="4748"/>
      <c r="CP48" s="4773"/>
      <c r="CQ48" s="4773"/>
      <c r="CR48" s="4773"/>
      <c r="CS48" s="4815">
        <f t="shared" si="45"/>
        <v>-2</v>
      </c>
      <c r="CT48" s="4827">
        <f t="shared" si="46"/>
        <v>0</v>
      </c>
      <c r="CU48" s="4817">
        <f>'50.24'!C39</f>
        <v>0</v>
      </c>
      <c r="CV48" s="4817">
        <f>'50.24'!D39</f>
        <v>0</v>
      </c>
      <c r="CW48" s="4827">
        <f t="shared" si="47"/>
        <v>0</v>
      </c>
      <c r="CX48" s="4817">
        <f>'50.24'!F39</f>
        <v>0</v>
      </c>
      <c r="CY48" s="4817">
        <f>'50.24'!G39</f>
        <v>0</v>
      </c>
      <c r="CZ48" s="4747"/>
      <c r="DA48" s="4730"/>
    </row>
    <row r="49" spans="1:105" ht="14">
      <c r="A49" s="4730"/>
      <c r="B49" s="4748"/>
      <c r="C49" s="4773"/>
      <c r="D49" s="4773"/>
      <c r="E49" s="4773"/>
      <c r="F49" s="4815">
        <f t="shared" si="26"/>
        <v>-3</v>
      </c>
      <c r="G49" s="4816">
        <f t="shared" si="25"/>
        <v>0</v>
      </c>
      <c r="H49" s="4816">
        <f t="shared" si="25"/>
        <v>0</v>
      </c>
      <c r="I49" s="4816">
        <f t="shared" si="25"/>
        <v>0</v>
      </c>
      <c r="J49" s="4816">
        <f t="shared" si="25"/>
        <v>0</v>
      </c>
      <c r="K49" s="4816">
        <f t="shared" si="25"/>
        <v>0</v>
      </c>
      <c r="L49" s="4816">
        <f t="shared" si="25"/>
        <v>0</v>
      </c>
      <c r="M49" s="4805"/>
      <c r="N49" s="4806"/>
      <c r="O49" s="4748"/>
      <c r="P49" s="4773"/>
      <c r="Q49" s="4773"/>
      <c r="R49" s="4773"/>
      <c r="S49" s="4815">
        <f t="shared" si="27"/>
        <v>-3</v>
      </c>
      <c r="T49" s="4827">
        <f t="shared" si="28"/>
        <v>0</v>
      </c>
      <c r="U49" s="4817">
        <f>'50.23'!C60</f>
        <v>0</v>
      </c>
      <c r="V49" s="4817">
        <f>'50.23'!D60</f>
        <v>0</v>
      </c>
      <c r="W49" s="4827">
        <f t="shared" si="29"/>
        <v>0</v>
      </c>
      <c r="X49" s="4817">
        <f>'50.23'!F60</f>
        <v>0</v>
      </c>
      <c r="Y49" s="4817">
        <f>'50.23'!G60</f>
        <v>0</v>
      </c>
      <c r="Z49" s="4807"/>
      <c r="AA49" s="4808"/>
      <c r="AB49" s="4748"/>
      <c r="AC49" s="4773"/>
      <c r="AD49" s="4773"/>
      <c r="AE49" s="4773"/>
      <c r="AF49" s="4815">
        <f t="shared" si="30"/>
        <v>-3</v>
      </c>
      <c r="AG49" s="4827">
        <f t="shared" si="31"/>
        <v>0</v>
      </c>
      <c r="AH49" s="4817">
        <f>'50.26'!C40</f>
        <v>0</v>
      </c>
      <c r="AI49" s="4817">
        <f>'50.26'!D40</f>
        <v>0</v>
      </c>
      <c r="AJ49" s="4827">
        <f t="shared" si="32"/>
        <v>0</v>
      </c>
      <c r="AK49" s="4817">
        <f>'50.26'!F40</f>
        <v>0</v>
      </c>
      <c r="AL49" s="4817">
        <f>'50.26'!G40</f>
        <v>0</v>
      </c>
      <c r="AM49" s="4807"/>
      <c r="AN49" s="4808"/>
      <c r="AO49" s="4748"/>
      <c r="AP49" s="4773"/>
      <c r="AQ49" s="4773"/>
      <c r="AR49" s="4773"/>
      <c r="AS49" s="4815">
        <f t="shared" si="33"/>
        <v>-3</v>
      </c>
      <c r="AT49" s="4827">
        <f t="shared" si="34"/>
        <v>0</v>
      </c>
      <c r="AU49" s="4817">
        <f>'50.21'!C40</f>
        <v>0</v>
      </c>
      <c r="AV49" s="4817">
        <f>'50.21'!D40</f>
        <v>0</v>
      </c>
      <c r="AW49" s="4827">
        <f t="shared" si="35"/>
        <v>0</v>
      </c>
      <c r="AX49" s="4817">
        <f>'50.21'!F40</f>
        <v>0</v>
      </c>
      <c r="AY49" s="4817">
        <f>'50.21'!G40</f>
        <v>0</v>
      </c>
      <c r="AZ49" s="4807"/>
      <c r="BA49" s="4808"/>
      <c r="BB49" s="4748"/>
      <c r="BC49" s="4773"/>
      <c r="BD49" s="4773"/>
      <c r="BE49" s="4773"/>
      <c r="BF49" s="4815">
        <f t="shared" si="36"/>
        <v>-3</v>
      </c>
      <c r="BG49" s="4827">
        <f t="shared" si="37"/>
        <v>0</v>
      </c>
      <c r="BH49" s="4817">
        <f>'50.27'!C40</f>
        <v>0</v>
      </c>
      <c r="BI49" s="4817">
        <f>'50.27'!D40</f>
        <v>0</v>
      </c>
      <c r="BJ49" s="4827">
        <f t="shared" si="38"/>
        <v>0</v>
      </c>
      <c r="BK49" s="4817">
        <f>'50.27'!F40</f>
        <v>0</v>
      </c>
      <c r="BL49" s="4817">
        <f>'50.27'!G40</f>
        <v>0</v>
      </c>
      <c r="BM49" s="4747"/>
      <c r="BN49" s="4730"/>
      <c r="BO49" s="4748"/>
      <c r="BP49" s="4773"/>
      <c r="BQ49" s="4773"/>
      <c r="BR49" s="4773"/>
      <c r="BS49" s="4815">
        <f t="shared" si="39"/>
        <v>-3</v>
      </c>
      <c r="BT49" s="4827">
        <f t="shared" si="40"/>
        <v>0</v>
      </c>
      <c r="BU49" s="4817">
        <f>'50.22'!C40</f>
        <v>0</v>
      </c>
      <c r="BV49" s="4817">
        <f>'50.22'!D40</f>
        <v>0</v>
      </c>
      <c r="BW49" s="4827">
        <f t="shared" si="41"/>
        <v>0</v>
      </c>
      <c r="BX49" s="4817">
        <f>'50.22'!F40</f>
        <v>0</v>
      </c>
      <c r="BY49" s="4817">
        <f>'50.22'!G40</f>
        <v>0</v>
      </c>
      <c r="BZ49" s="4747"/>
      <c r="CA49" s="4730"/>
      <c r="CB49" s="4748"/>
      <c r="CC49" s="4773"/>
      <c r="CD49" s="4773"/>
      <c r="CE49" s="4773"/>
      <c r="CF49" s="4815">
        <f t="shared" si="42"/>
        <v>-3</v>
      </c>
      <c r="CG49" s="4827">
        <f t="shared" si="43"/>
        <v>0</v>
      </c>
      <c r="CH49" s="4817">
        <f>'50.25'!C40</f>
        <v>0</v>
      </c>
      <c r="CI49" s="4817">
        <f>'50.25'!D40</f>
        <v>0</v>
      </c>
      <c r="CJ49" s="4827">
        <f t="shared" si="44"/>
        <v>0</v>
      </c>
      <c r="CK49" s="4817">
        <f>'50.25'!F40</f>
        <v>0</v>
      </c>
      <c r="CL49" s="4817">
        <f>'50.25'!G40</f>
        <v>0</v>
      </c>
      <c r="CM49" s="4747"/>
      <c r="CN49" s="4730"/>
      <c r="CO49" s="4748"/>
      <c r="CP49" s="4773"/>
      <c r="CQ49" s="4773"/>
      <c r="CR49" s="4773"/>
      <c r="CS49" s="4815">
        <f t="shared" si="45"/>
        <v>-3</v>
      </c>
      <c r="CT49" s="4827">
        <f t="shared" si="46"/>
        <v>0</v>
      </c>
      <c r="CU49" s="4817">
        <f>'50.24'!C40</f>
        <v>0</v>
      </c>
      <c r="CV49" s="4817">
        <f>'50.24'!D40</f>
        <v>0</v>
      </c>
      <c r="CW49" s="4827">
        <f t="shared" si="47"/>
        <v>0</v>
      </c>
      <c r="CX49" s="4817">
        <f>'50.24'!F40</f>
        <v>0</v>
      </c>
      <c r="CY49" s="4817">
        <f>'50.24'!G40</f>
        <v>0</v>
      </c>
      <c r="CZ49" s="4747"/>
      <c r="DA49" s="4730"/>
    </row>
    <row r="50" spans="1:105" ht="14">
      <c r="A50" s="4730"/>
      <c r="B50" s="4748"/>
      <c r="C50" s="4773"/>
      <c r="D50" s="4773"/>
      <c r="E50" s="4773"/>
      <c r="F50" s="4815">
        <f t="shared" si="26"/>
        <v>-4</v>
      </c>
      <c r="G50" s="4816">
        <f t="shared" si="25"/>
        <v>0</v>
      </c>
      <c r="H50" s="4816">
        <f t="shared" si="25"/>
        <v>0</v>
      </c>
      <c r="I50" s="4816">
        <f t="shared" si="25"/>
        <v>0</v>
      </c>
      <c r="J50" s="4816">
        <f t="shared" si="25"/>
        <v>0</v>
      </c>
      <c r="K50" s="4816">
        <f t="shared" si="25"/>
        <v>0</v>
      </c>
      <c r="L50" s="4816">
        <f t="shared" si="25"/>
        <v>0</v>
      </c>
      <c r="M50" s="4805"/>
      <c r="N50" s="4806"/>
      <c r="O50" s="4748"/>
      <c r="P50" s="4773"/>
      <c r="Q50" s="4773"/>
      <c r="R50" s="4773"/>
      <c r="S50" s="4815">
        <f t="shared" si="27"/>
        <v>-4</v>
      </c>
      <c r="T50" s="4827">
        <f t="shared" si="28"/>
        <v>0</v>
      </c>
      <c r="U50" s="4817">
        <f>'50.23'!C61</f>
        <v>0</v>
      </c>
      <c r="V50" s="4817">
        <f>'50.23'!D61</f>
        <v>0</v>
      </c>
      <c r="W50" s="4827">
        <f t="shared" si="29"/>
        <v>0</v>
      </c>
      <c r="X50" s="4817">
        <f>'50.23'!F61</f>
        <v>0</v>
      </c>
      <c r="Y50" s="4817">
        <f>'50.23'!G61</f>
        <v>0</v>
      </c>
      <c r="Z50" s="4807"/>
      <c r="AA50" s="4808"/>
      <c r="AB50" s="4748"/>
      <c r="AC50" s="4773"/>
      <c r="AD50" s="4773"/>
      <c r="AE50" s="4773"/>
      <c r="AF50" s="4815">
        <f t="shared" si="30"/>
        <v>-4</v>
      </c>
      <c r="AG50" s="4827">
        <f t="shared" si="31"/>
        <v>0</v>
      </c>
      <c r="AH50" s="4817">
        <f>'50.26'!C41</f>
        <v>0</v>
      </c>
      <c r="AI50" s="4817">
        <f>'50.26'!D41</f>
        <v>0</v>
      </c>
      <c r="AJ50" s="4827">
        <f t="shared" si="32"/>
        <v>0</v>
      </c>
      <c r="AK50" s="4817">
        <f>'50.26'!F41</f>
        <v>0</v>
      </c>
      <c r="AL50" s="4817">
        <f>'50.26'!G41</f>
        <v>0</v>
      </c>
      <c r="AM50" s="4807"/>
      <c r="AN50" s="4808"/>
      <c r="AO50" s="4748"/>
      <c r="AP50" s="4773"/>
      <c r="AQ50" s="4773"/>
      <c r="AR50" s="4773"/>
      <c r="AS50" s="4815">
        <f t="shared" si="33"/>
        <v>-4</v>
      </c>
      <c r="AT50" s="4827">
        <f t="shared" si="34"/>
        <v>0</v>
      </c>
      <c r="AU50" s="4817">
        <f>'50.21'!C41</f>
        <v>0</v>
      </c>
      <c r="AV50" s="4817">
        <f>'50.21'!D41</f>
        <v>0</v>
      </c>
      <c r="AW50" s="4827">
        <f t="shared" si="35"/>
        <v>0</v>
      </c>
      <c r="AX50" s="4817">
        <f>'50.21'!F41</f>
        <v>0</v>
      </c>
      <c r="AY50" s="4817">
        <f>'50.21'!G41</f>
        <v>0</v>
      </c>
      <c r="AZ50" s="4807"/>
      <c r="BA50" s="4808"/>
      <c r="BB50" s="4748"/>
      <c r="BC50" s="4773"/>
      <c r="BD50" s="4773"/>
      <c r="BE50" s="4773"/>
      <c r="BF50" s="4815">
        <f t="shared" si="36"/>
        <v>-4</v>
      </c>
      <c r="BG50" s="4827">
        <f t="shared" si="37"/>
        <v>0</v>
      </c>
      <c r="BH50" s="4817">
        <f>'50.27'!C41</f>
        <v>0</v>
      </c>
      <c r="BI50" s="4817">
        <f>'50.27'!D41</f>
        <v>0</v>
      </c>
      <c r="BJ50" s="4827">
        <f t="shared" si="38"/>
        <v>0</v>
      </c>
      <c r="BK50" s="4817">
        <f>'50.27'!F41</f>
        <v>0</v>
      </c>
      <c r="BL50" s="4817">
        <f>'50.27'!G41</f>
        <v>0</v>
      </c>
      <c r="BM50" s="4747"/>
      <c r="BN50" s="4730"/>
      <c r="BO50" s="4748"/>
      <c r="BP50" s="4773"/>
      <c r="BQ50" s="4773"/>
      <c r="BR50" s="4773"/>
      <c r="BS50" s="4815">
        <f t="shared" si="39"/>
        <v>-4</v>
      </c>
      <c r="BT50" s="4827">
        <f t="shared" si="40"/>
        <v>0</v>
      </c>
      <c r="BU50" s="4817">
        <f>'50.22'!C41</f>
        <v>0</v>
      </c>
      <c r="BV50" s="4817">
        <f>'50.22'!D41</f>
        <v>0</v>
      </c>
      <c r="BW50" s="4827">
        <f t="shared" si="41"/>
        <v>0</v>
      </c>
      <c r="BX50" s="4817">
        <f>'50.22'!F41</f>
        <v>0</v>
      </c>
      <c r="BY50" s="4817">
        <f>'50.22'!G41</f>
        <v>0</v>
      </c>
      <c r="BZ50" s="4747"/>
      <c r="CA50" s="4730"/>
      <c r="CB50" s="4748"/>
      <c r="CC50" s="4773"/>
      <c r="CD50" s="4773"/>
      <c r="CE50" s="4773"/>
      <c r="CF50" s="4815">
        <f t="shared" si="42"/>
        <v>-4</v>
      </c>
      <c r="CG50" s="4827">
        <f t="shared" si="43"/>
        <v>0</v>
      </c>
      <c r="CH50" s="4817">
        <f>'50.25'!C41</f>
        <v>0</v>
      </c>
      <c r="CI50" s="4817">
        <f>'50.25'!D41</f>
        <v>0</v>
      </c>
      <c r="CJ50" s="4827">
        <f t="shared" si="44"/>
        <v>0</v>
      </c>
      <c r="CK50" s="4817">
        <f>'50.25'!F41</f>
        <v>0</v>
      </c>
      <c r="CL50" s="4817">
        <f>'50.25'!G41</f>
        <v>0</v>
      </c>
      <c r="CM50" s="4747"/>
      <c r="CN50" s="4730"/>
      <c r="CO50" s="4748"/>
      <c r="CP50" s="4773"/>
      <c r="CQ50" s="4773"/>
      <c r="CR50" s="4773"/>
      <c r="CS50" s="4815">
        <f t="shared" si="45"/>
        <v>-4</v>
      </c>
      <c r="CT50" s="4827">
        <f t="shared" si="46"/>
        <v>0</v>
      </c>
      <c r="CU50" s="4817">
        <f>'50.24'!C41</f>
        <v>0</v>
      </c>
      <c r="CV50" s="4817">
        <f>'50.24'!D41</f>
        <v>0</v>
      </c>
      <c r="CW50" s="4827">
        <f t="shared" si="47"/>
        <v>0</v>
      </c>
      <c r="CX50" s="4817">
        <f>'50.24'!F41</f>
        <v>0</v>
      </c>
      <c r="CY50" s="4817">
        <f>'50.24'!G41</f>
        <v>0</v>
      </c>
      <c r="CZ50" s="4747"/>
      <c r="DA50" s="4730"/>
    </row>
    <row r="51" spans="1:105" ht="14">
      <c r="A51" s="4730"/>
      <c r="B51" s="4748"/>
      <c r="C51" s="4773"/>
      <c r="D51" s="4773"/>
      <c r="E51" s="4773"/>
      <c r="F51" s="4815">
        <f t="shared" si="26"/>
        <v>-5</v>
      </c>
      <c r="G51" s="4816">
        <f t="shared" si="25"/>
        <v>0</v>
      </c>
      <c r="H51" s="4816">
        <f t="shared" si="25"/>
        <v>0</v>
      </c>
      <c r="I51" s="4816">
        <f t="shared" si="25"/>
        <v>0</v>
      </c>
      <c r="J51" s="4816">
        <f t="shared" si="25"/>
        <v>0</v>
      </c>
      <c r="K51" s="4816">
        <f t="shared" si="25"/>
        <v>0</v>
      </c>
      <c r="L51" s="4816">
        <f t="shared" si="25"/>
        <v>0</v>
      </c>
      <c r="M51" s="4805"/>
      <c r="N51" s="4806"/>
      <c r="O51" s="4748"/>
      <c r="P51" s="4773"/>
      <c r="Q51" s="4773"/>
      <c r="R51" s="4773"/>
      <c r="S51" s="4815">
        <f t="shared" si="27"/>
        <v>-5</v>
      </c>
      <c r="T51" s="4827">
        <f t="shared" si="28"/>
        <v>0</v>
      </c>
      <c r="U51" s="4817">
        <f>'50.23'!C62</f>
        <v>0</v>
      </c>
      <c r="V51" s="4817">
        <f>'50.23'!D62</f>
        <v>0</v>
      </c>
      <c r="W51" s="4827">
        <f t="shared" si="29"/>
        <v>0</v>
      </c>
      <c r="X51" s="4817">
        <f>'50.23'!F62</f>
        <v>0</v>
      </c>
      <c r="Y51" s="4817">
        <f>'50.23'!G62</f>
        <v>0</v>
      </c>
      <c r="Z51" s="4807"/>
      <c r="AA51" s="4808"/>
      <c r="AB51" s="4748"/>
      <c r="AC51" s="4773"/>
      <c r="AD51" s="4773"/>
      <c r="AE51" s="4773"/>
      <c r="AF51" s="4815">
        <f t="shared" si="30"/>
        <v>-5</v>
      </c>
      <c r="AG51" s="4827">
        <f t="shared" si="31"/>
        <v>0</v>
      </c>
      <c r="AH51" s="4817">
        <f>'50.26'!C42</f>
        <v>0</v>
      </c>
      <c r="AI51" s="4817">
        <f>'50.26'!D42</f>
        <v>0</v>
      </c>
      <c r="AJ51" s="4827">
        <f t="shared" si="32"/>
        <v>0</v>
      </c>
      <c r="AK51" s="4817">
        <f>'50.26'!F42</f>
        <v>0</v>
      </c>
      <c r="AL51" s="4817">
        <f>'50.26'!G42</f>
        <v>0</v>
      </c>
      <c r="AM51" s="4807"/>
      <c r="AN51" s="4808"/>
      <c r="AO51" s="4748"/>
      <c r="AP51" s="4773"/>
      <c r="AQ51" s="4773"/>
      <c r="AR51" s="4773"/>
      <c r="AS51" s="4815">
        <f t="shared" si="33"/>
        <v>-5</v>
      </c>
      <c r="AT51" s="4827">
        <f t="shared" si="34"/>
        <v>0</v>
      </c>
      <c r="AU51" s="4817">
        <f>'50.21'!C42</f>
        <v>0</v>
      </c>
      <c r="AV51" s="4817">
        <f>'50.21'!D42</f>
        <v>0</v>
      </c>
      <c r="AW51" s="4827">
        <f t="shared" si="35"/>
        <v>0</v>
      </c>
      <c r="AX51" s="4817">
        <f>'50.21'!F42</f>
        <v>0</v>
      </c>
      <c r="AY51" s="4817">
        <f>'50.21'!G42</f>
        <v>0</v>
      </c>
      <c r="AZ51" s="4807"/>
      <c r="BA51" s="4808"/>
      <c r="BB51" s="4748"/>
      <c r="BC51" s="4773"/>
      <c r="BD51" s="4773"/>
      <c r="BE51" s="4773"/>
      <c r="BF51" s="4815">
        <f t="shared" si="36"/>
        <v>-5</v>
      </c>
      <c r="BG51" s="4827">
        <f t="shared" si="37"/>
        <v>0</v>
      </c>
      <c r="BH51" s="4817">
        <f>'50.27'!C42</f>
        <v>0</v>
      </c>
      <c r="BI51" s="4817">
        <f>'50.27'!D42</f>
        <v>0</v>
      </c>
      <c r="BJ51" s="4827">
        <f t="shared" si="38"/>
        <v>0</v>
      </c>
      <c r="BK51" s="4817">
        <f>'50.27'!F42</f>
        <v>0</v>
      </c>
      <c r="BL51" s="4817">
        <f>'50.27'!G42</f>
        <v>0</v>
      </c>
      <c r="BM51" s="4747"/>
      <c r="BN51" s="4730"/>
      <c r="BO51" s="4748"/>
      <c r="BP51" s="4773"/>
      <c r="BQ51" s="4773"/>
      <c r="BR51" s="4773"/>
      <c r="BS51" s="4815">
        <f t="shared" si="39"/>
        <v>-5</v>
      </c>
      <c r="BT51" s="4827">
        <f t="shared" si="40"/>
        <v>0</v>
      </c>
      <c r="BU51" s="4817">
        <f>'50.22'!C42</f>
        <v>0</v>
      </c>
      <c r="BV51" s="4817">
        <f>'50.22'!D42</f>
        <v>0</v>
      </c>
      <c r="BW51" s="4827">
        <f t="shared" si="41"/>
        <v>0</v>
      </c>
      <c r="BX51" s="4817">
        <f>'50.22'!F42</f>
        <v>0</v>
      </c>
      <c r="BY51" s="4817">
        <f>'50.22'!G42</f>
        <v>0</v>
      </c>
      <c r="BZ51" s="4747"/>
      <c r="CA51" s="4730"/>
      <c r="CB51" s="4748"/>
      <c r="CC51" s="4773"/>
      <c r="CD51" s="4773"/>
      <c r="CE51" s="4773"/>
      <c r="CF51" s="4815">
        <f t="shared" si="42"/>
        <v>-5</v>
      </c>
      <c r="CG51" s="4827">
        <f t="shared" si="43"/>
        <v>0</v>
      </c>
      <c r="CH51" s="4817">
        <f>'50.25'!C42</f>
        <v>0</v>
      </c>
      <c r="CI51" s="4817">
        <f>'50.25'!D42</f>
        <v>0</v>
      </c>
      <c r="CJ51" s="4827">
        <f t="shared" si="44"/>
        <v>0</v>
      </c>
      <c r="CK51" s="4817">
        <f>'50.25'!F42</f>
        <v>0</v>
      </c>
      <c r="CL51" s="4817">
        <f>'50.25'!G42</f>
        <v>0</v>
      </c>
      <c r="CM51" s="4747"/>
      <c r="CN51" s="4730"/>
      <c r="CO51" s="4748"/>
      <c r="CP51" s="4773"/>
      <c r="CQ51" s="4773"/>
      <c r="CR51" s="4773"/>
      <c r="CS51" s="4815">
        <f t="shared" si="45"/>
        <v>-5</v>
      </c>
      <c r="CT51" s="4827">
        <f t="shared" si="46"/>
        <v>0</v>
      </c>
      <c r="CU51" s="4817">
        <f>'50.24'!C42</f>
        <v>0</v>
      </c>
      <c r="CV51" s="4817">
        <f>'50.24'!D42</f>
        <v>0</v>
      </c>
      <c r="CW51" s="4827">
        <f t="shared" si="47"/>
        <v>0</v>
      </c>
      <c r="CX51" s="4817">
        <f>'50.24'!F42</f>
        <v>0</v>
      </c>
      <c r="CY51" s="4817">
        <f>'50.24'!G42</f>
        <v>0</v>
      </c>
      <c r="CZ51" s="4747"/>
      <c r="DA51" s="4730"/>
    </row>
    <row r="52" spans="1:105" ht="14">
      <c r="A52" s="4730"/>
      <c r="B52" s="4748"/>
      <c r="C52" s="4773"/>
      <c r="D52" s="4773"/>
      <c r="E52" s="4773"/>
      <c r="F52" s="4815">
        <f t="shared" si="26"/>
        <v>-6</v>
      </c>
      <c r="G52" s="4816">
        <f t="shared" si="25"/>
        <v>0</v>
      </c>
      <c r="H52" s="4816">
        <f t="shared" si="25"/>
        <v>0</v>
      </c>
      <c r="I52" s="4816">
        <f t="shared" si="25"/>
        <v>0</v>
      </c>
      <c r="J52" s="4816">
        <f t="shared" si="25"/>
        <v>0</v>
      </c>
      <c r="K52" s="4816">
        <f t="shared" si="25"/>
        <v>0</v>
      </c>
      <c r="L52" s="4816">
        <f t="shared" si="25"/>
        <v>0</v>
      </c>
      <c r="M52" s="4805"/>
      <c r="N52" s="4806"/>
      <c r="O52" s="4748"/>
      <c r="P52" s="4773"/>
      <c r="Q52" s="4773"/>
      <c r="R52" s="4773"/>
      <c r="S52" s="4815">
        <f t="shared" si="27"/>
        <v>-6</v>
      </c>
      <c r="T52" s="4827">
        <f t="shared" si="28"/>
        <v>0</v>
      </c>
      <c r="U52" s="4817">
        <f>'50.23'!C63</f>
        <v>0</v>
      </c>
      <c r="V52" s="4817">
        <f>'50.23'!D63</f>
        <v>0</v>
      </c>
      <c r="W52" s="4827">
        <f t="shared" si="29"/>
        <v>0</v>
      </c>
      <c r="X52" s="4817">
        <f>'50.23'!F63</f>
        <v>0</v>
      </c>
      <c r="Y52" s="4817">
        <f>'50.23'!G63</f>
        <v>0</v>
      </c>
      <c r="Z52" s="4807"/>
      <c r="AA52" s="4808"/>
      <c r="AB52" s="4748"/>
      <c r="AC52" s="4773"/>
      <c r="AD52" s="4773"/>
      <c r="AE52" s="4773"/>
      <c r="AF52" s="4815">
        <f t="shared" si="30"/>
        <v>-6</v>
      </c>
      <c r="AG52" s="4827">
        <f t="shared" si="31"/>
        <v>0</v>
      </c>
      <c r="AH52" s="4817">
        <f>'50.26'!C43</f>
        <v>0</v>
      </c>
      <c r="AI52" s="4817">
        <f>'50.26'!D43</f>
        <v>0</v>
      </c>
      <c r="AJ52" s="4827">
        <f t="shared" si="32"/>
        <v>0</v>
      </c>
      <c r="AK52" s="4817">
        <f>'50.26'!F43</f>
        <v>0</v>
      </c>
      <c r="AL52" s="4817">
        <f>'50.26'!G43</f>
        <v>0</v>
      </c>
      <c r="AM52" s="4807"/>
      <c r="AN52" s="4808"/>
      <c r="AO52" s="4748"/>
      <c r="AP52" s="4773"/>
      <c r="AQ52" s="4773"/>
      <c r="AR52" s="4773"/>
      <c r="AS52" s="4815">
        <f t="shared" si="33"/>
        <v>-6</v>
      </c>
      <c r="AT52" s="4827">
        <f t="shared" si="34"/>
        <v>0</v>
      </c>
      <c r="AU52" s="4817">
        <f>'50.21'!C43</f>
        <v>0</v>
      </c>
      <c r="AV52" s="4817">
        <f>'50.21'!D43</f>
        <v>0</v>
      </c>
      <c r="AW52" s="4827">
        <f t="shared" si="35"/>
        <v>0</v>
      </c>
      <c r="AX52" s="4817">
        <f>'50.21'!F43</f>
        <v>0</v>
      </c>
      <c r="AY52" s="4817">
        <f>'50.21'!G43</f>
        <v>0</v>
      </c>
      <c r="AZ52" s="4807"/>
      <c r="BA52" s="4808"/>
      <c r="BB52" s="4748"/>
      <c r="BC52" s="4773"/>
      <c r="BD52" s="4773"/>
      <c r="BE52" s="4773"/>
      <c r="BF52" s="4815">
        <f t="shared" si="36"/>
        <v>-6</v>
      </c>
      <c r="BG52" s="4827">
        <f t="shared" si="37"/>
        <v>0</v>
      </c>
      <c r="BH52" s="4817">
        <f>'50.27'!C43</f>
        <v>0</v>
      </c>
      <c r="BI52" s="4817">
        <f>'50.27'!D43</f>
        <v>0</v>
      </c>
      <c r="BJ52" s="4827">
        <f t="shared" si="38"/>
        <v>0</v>
      </c>
      <c r="BK52" s="4817">
        <f>'50.27'!F43</f>
        <v>0</v>
      </c>
      <c r="BL52" s="4817">
        <f>'50.27'!G43</f>
        <v>0</v>
      </c>
      <c r="BM52" s="4747"/>
      <c r="BN52" s="4730"/>
      <c r="BO52" s="4748"/>
      <c r="BP52" s="4773"/>
      <c r="BQ52" s="4773"/>
      <c r="BR52" s="4773"/>
      <c r="BS52" s="4815">
        <f t="shared" si="39"/>
        <v>-6</v>
      </c>
      <c r="BT52" s="4827">
        <f t="shared" si="40"/>
        <v>0</v>
      </c>
      <c r="BU52" s="4817">
        <f>'50.22'!C43</f>
        <v>0</v>
      </c>
      <c r="BV52" s="4817">
        <f>'50.22'!D43</f>
        <v>0</v>
      </c>
      <c r="BW52" s="4827">
        <f t="shared" si="41"/>
        <v>0</v>
      </c>
      <c r="BX52" s="4817">
        <f>'50.22'!F43</f>
        <v>0</v>
      </c>
      <c r="BY52" s="4817">
        <f>'50.22'!G43</f>
        <v>0</v>
      </c>
      <c r="BZ52" s="4747"/>
      <c r="CA52" s="4730"/>
      <c r="CB52" s="4748"/>
      <c r="CC52" s="4773"/>
      <c r="CD52" s="4773"/>
      <c r="CE52" s="4773"/>
      <c r="CF52" s="4815">
        <f t="shared" si="42"/>
        <v>-6</v>
      </c>
      <c r="CG52" s="4827">
        <f t="shared" si="43"/>
        <v>0</v>
      </c>
      <c r="CH52" s="4817">
        <f>'50.25'!C43</f>
        <v>0</v>
      </c>
      <c r="CI52" s="4817">
        <f>'50.25'!D43</f>
        <v>0</v>
      </c>
      <c r="CJ52" s="4827">
        <f t="shared" si="44"/>
        <v>0</v>
      </c>
      <c r="CK52" s="4817">
        <f>'50.25'!F43</f>
        <v>0</v>
      </c>
      <c r="CL52" s="4817">
        <f>'50.25'!G43</f>
        <v>0</v>
      </c>
      <c r="CM52" s="4747"/>
      <c r="CN52" s="4730"/>
      <c r="CO52" s="4748"/>
      <c r="CP52" s="4773"/>
      <c r="CQ52" s="4773"/>
      <c r="CR52" s="4773"/>
      <c r="CS52" s="4815">
        <f t="shared" si="45"/>
        <v>-6</v>
      </c>
      <c r="CT52" s="4827">
        <f t="shared" si="46"/>
        <v>0</v>
      </c>
      <c r="CU52" s="4817">
        <f>'50.24'!C43</f>
        <v>0</v>
      </c>
      <c r="CV52" s="4817">
        <f>'50.24'!D43</f>
        <v>0</v>
      </c>
      <c r="CW52" s="4827">
        <f t="shared" si="47"/>
        <v>0</v>
      </c>
      <c r="CX52" s="4817">
        <f>'50.24'!F43</f>
        <v>0</v>
      </c>
      <c r="CY52" s="4817">
        <f>'50.24'!G43</f>
        <v>0</v>
      </c>
      <c r="CZ52" s="4747"/>
      <c r="DA52" s="4730"/>
    </row>
    <row r="53" spans="1:105" ht="14">
      <c r="A53" s="4730"/>
      <c r="B53" s="4748"/>
      <c r="C53" s="4773"/>
      <c r="D53" s="4773"/>
      <c r="E53" s="4773"/>
      <c r="F53" s="4815">
        <f t="shared" si="26"/>
        <v>-7</v>
      </c>
      <c r="G53" s="4816">
        <f t="shared" si="25"/>
        <v>0</v>
      </c>
      <c r="H53" s="4816">
        <f t="shared" si="25"/>
        <v>0</v>
      </c>
      <c r="I53" s="4816">
        <f t="shared" si="25"/>
        <v>0</v>
      </c>
      <c r="J53" s="4816">
        <f t="shared" si="25"/>
        <v>0</v>
      </c>
      <c r="K53" s="4816">
        <f t="shared" si="25"/>
        <v>0</v>
      </c>
      <c r="L53" s="4816">
        <f t="shared" si="25"/>
        <v>0</v>
      </c>
      <c r="M53" s="4805"/>
      <c r="N53" s="4806"/>
      <c r="O53" s="4748"/>
      <c r="P53" s="4773"/>
      <c r="Q53" s="4773"/>
      <c r="R53" s="4773"/>
      <c r="S53" s="4815">
        <f t="shared" si="27"/>
        <v>-7</v>
      </c>
      <c r="T53" s="4827">
        <f t="shared" si="28"/>
        <v>0</v>
      </c>
      <c r="U53" s="4817">
        <f>'50.23'!C64</f>
        <v>0</v>
      </c>
      <c r="V53" s="4817">
        <f>'50.23'!D64</f>
        <v>0</v>
      </c>
      <c r="W53" s="4827">
        <f t="shared" si="29"/>
        <v>0</v>
      </c>
      <c r="X53" s="4817">
        <f>'50.23'!F64</f>
        <v>0</v>
      </c>
      <c r="Y53" s="4817">
        <f>'50.23'!G64</f>
        <v>0</v>
      </c>
      <c r="Z53" s="4807"/>
      <c r="AA53" s="4808"/>
      <c r="AB53" s="4748"/>
      <c r="AC53" s="4773"/>
      <c r="AD53" s="4773"/>
      <c r="AE53" s="4773"/>
      <c r="AF53" s="4815">
        <f t="shared" si="30"/>
        <v>-7</v>
      </c>
      <c r="AG53" s="4827">
        <f t="shared" si="31"/>
        <v>0</v>
      </c>
      <c r="AH53" s="4817">
        <f>'50.26'!C44</f>
        <v>0</v>
      </c>
      <c r="AI53" s="4817">
        <f>'50.26'!D44</f>
        <v>0</v>
      </c>
      <c r="AJ53" s="4827">
        <f t="shared" si="32"/>
        <v>0</v>
      </c>
      <c r="AK53" s="4817">
        <f>'50.26'!F44</f>
        <v>0</v>
      </c>
      <c r="AL53" s="4817">
        <f>'50.26'!G44</f>
        <v>0</v>
      </c>
      <c r="AM53" s="4807"/>
      <c r="AN53" s="4808"/>
      <c r="AO53" s="4748"/>
      <c r="AP53" s="4773"/>
      <c r="AQ53" s="4773"/>
      <c r="AR53" s="4773"/>
      <c r="AS53" s="4815">
        <f t="shared" si="33"/>
        <v>-7</v>
      </c>
      <c r="AT53" s="4827">
        <f t="shared" si="34"/>
        <v>0</v>
      </c>
      <c r="AU53" s="4817">
        <f>'50.21'!C44</f>
        <v>0</v>
      </c>
      <c r="AV53" s="4817">
        <f>'50.21'!D44</f>
        <v>0</v>
      </c>
      <c r="AW53" s="4827">
        <f t="shared" si="35"/>
        <v>0</v>
      </c>
      <c r="AX53" s="4817">
        <f>'50.21'!F44</f>
        <v>0</v>
      </c>
      <c r="AY53" s="4817">
        <f>'50.21'!G44</f>
        <v>0</v>
      </c>
      <c r="AZ53" s="4807"/>
      <c r="BA53" s="4808"/>
      <c r="BB53" s="4748"/>
      <c r="BC53" s="4773"/>
      <c r="BD53" s="4773"/>
      <c r="BE53" s="4773"/>
      <c r="BF53" s="4815">
        <f t="shared" si="36"/>
        <v>-7</v>
      </c>
      <c r="BG53" s="4827">
        <f t="shared" si="37"/>
        <v>0</v>
      </c>
      <c r="BH53" s="4817">
        <f>'50.27'!C44</f>
        <v>0</v>
      </c>
      <c r="BI53" s="4817">
        <f>'50.27'!D44</f>
        <v>0</v>
      </c>
      <c r="BJ53" s="4827">
        <f t="shared" si="38"/>
        <v>0</v>
      </c>
      <c r="BK53" s="4817">
        <f>'50.27'!F44</f>
        <v>0</v>
      </c>
      <c r="BL53" s="4817">
        <f>'50.27'!G44</f>
        <v>0</v>
      </c>
      <c r="BM53" s="4747"/>
      <c r="BN53" s="4730"/>
      <c r="BO53" s="4748"/>
      <c r="BP53" s="4773"/>
      <c r="BQ53" s="4773"/>
      <c r="BR53" s="4773"/>
      <c r="BS53" s="4815">
        <f t="shared" si="39"/>
        <v>-7</v>
      </c>
      <c r="BT53" s="4827">
        <f t="shared" si="40"/>
        <v>0</v>
      </c>
      <c r="BU53" s="4817">
        <f>'50.22'!C44</f>
        <v>0</v>
      </c>
      <c r="BV53" s="4817">
        <f>'50.22'!D44</f>
        <v>0</v>
      </c>
      <c r="BW53" s="4827">
        <f t="shared" si="41"/>
        <v>0</v>
      </c>
      <c r="BX53" s="4817">
        <f>'50.22'!F44</f>
        <v>0</v>
      </c>
      <c r="BY53" s="4817">
        <f>'50.22'!G44</f>
        <v>0</v>
      </c>
      <c r="BZ53" s="4747"/>
      <c r="CA53" s="4730"/>
      <c r="CB53" s="4748"/>
      <c r="CC53" s="4773"/>
      <c r="CD53" s="4773"/>
      <c r="CE53" s="4773"/>
      <c r="CF53" s="4815">
        <f t="shared" si="42"/>
        <v>-7</v>
      </c>
      <c r="CG53" s="4827">
        <f t="shared" si="43"/>
        <v>0</v>
      </c>
      <c r="CH53" s="4817">
        <f>'50.25'!C44</f>
        <v>0</v>
      </c>
      <c r="CI53" s="4817">
        <f>'50.25'!D44</f>
        <v>0</v>
      </c>
      <c r="CJ53" s="4827">
        <f t="shared" si="44"/>
        <v>0</v>
      </c>
      <c r="CK53" s="4817">
        <f>'50.25'!F44</f>
        <v>0</v>
      </c>
      <c r="CL53" s="4817">
        <f>'50.25'!G44</f>
        <v>0</v>
      </c>
      <c r="CM53" s="4747"/>
      <c r="CN53" s="4730"/>
      <c r="CO53" s="4748"/>
      <c r="CP53" s="4773"/>
      <c r="CQ53" s="4773"/>
      <c r="CR53" s="4773"/>
      <c r="CS53" s="4815">
        <f t="shared" si="45"/>
        <v>-7</v>
      </c>
      <c r="CT53" s="4827">
        <f t="shared" si="46"/>
        <v>0</v>
      </c>
      <c r="CU53" s="4817">
        <f>'50.24'!C44</f>
        <v>0</v>
      </c>
      <c r="CV53" s="4817">
        <f>'50.24'!D44</f>
        <v>0</v>
      </c>
      <c r="CW53" s="4827">
        <f t="shared" si="47"/>
        <v>0</v>
      </c>
      <c r="CX53" s="4817">
        <f>'50.24'!F44</f>
        <v>0</v>
      </c>
      <c r="CY53" s="4817">
        <f>'50.24'!G44</f>
        <v>0</v>
      </c>
      <c r="CZ53" s="4747"/>
      <c r="DA53" s="4730"/>
    </row>
    <row r="54" spans="1:105" ht="14">
      <c r="A54" s="4730"/>
      <c r="B54" s="4748"/>
      <c r="C54" s="4773"/>
      <c r="D54" s="4773"/>
      <c r="E54" s="4773"/>
      <c r="F54" s="4815">
        <f t="shared" si="26"/>
        <v>-8</v>
      </c>
      <c r="G54" s="4816">
        <f t="shared" si="25"/>
        <v>0</v>
      </c>
      <c r="H54" s="4816">
        <f t="shared" si="25"/>
        <v>0</v>
      </c>
      <c r="I54" s="4816">
        <f t="shared" si="25"/>
        <v>0</v>
      </c>
      <c r="J54" s="4816">
        <f t="shared" si="25"/>
        <v>0</v>
      </c>
      <c r="K54" s="4816">
        <f t="shared" si="25"/>
        <v>0</v>
      </c>
      <c r="L54" s="4816">
        <f t="shared" si="25"/>
        <v>0</v>
      </c>
      <c r="M54" s="4805"/>
      <c r="N54" s="4806"/>
      <c r="O54" s="4748"/>
      <c r="P54" s="4773"/>
      <c r="Q54" s="4773"/>
      <c r="R54" s="4773"/>
      <c r="S54" s="4815">
        <f t="shared" si="27"/>
        <v>-8</v>
      </c>
      <c r="T54" s="4827">
        <f t="shared" si="28"/>
        <v>0</v>
      </c>
      <c r="U54" s="4817">
        <f>'50.23'!C65</f>
        <v>0</v>
      </c>
      <c r="V54" s="4817">
        <f>'50.23'!D65</f>
        <v>0</v>
      </c>
      <c r="W54" s="4827">
        <f t="shared" si="29"/>
        <v>0</v>
      </c>
      <c r="X54" s="4817">
        <f>'50.23'!F65</f>
        <v>0</v>
      </c>
      <c r="Y54" s="4817">
        <f>'50.23'!G65</f>
        <v>0</v>
      </c>
      <c r="Z54" s="4807"/>
      <c r="AA54" s="4808"/>
      <c r="AB54" s="4748"/>
      <c r="AC54" s="4773"/>
      <c r="AD54" s="4773"/>
      <c r="AE54" s="4773"/>
      <c r="AF54" s="4815">
        <f t="shared" si="30"/>
        <v>-8</v>
      </c>
      <c r="AG54" s="4827">
        <f t="shared" si="31"/>
        <v>0</v>
      </c>
      <c r="AH54" s="4817">
        <f>'50.26'!C45</f>
        <v>0</v>
      </c>
      <c r="AI54" s="4817">
        <f>'50.26'!D45</f>
        <v>0</v>
      </c>
      <c r="AJ54" s="4827">
        <f t="shared" si="32"/>
        <v>0</v>
      </c>
      <c r="AK54" s="4817">
        <f>'50.26'!F45</f>
        <v>0</v>
      </c>
      <c r="AL54" s="4817">
        <f>'50.26'!G45</f>
        <v>0</v>
      </c>
      <c r="AM54" s="4807"/>
      <c r="AN54" s="4808"/>
      <c r="AO54" s="4748"/>
      <c r="AP54" s="4773"/>
      <c r="AQ54" s="4773"/>
      <c r="AR54" s="4773"/>
      <c r="AS54" s="4815">
        <f t="shared" si="33"/>
        <v>-8</v>
      </c>
      <c r="AT54" s="4827">
        <f t="shared" si="34"/>
        <v>0</v>
      </c>
      <c r="AU54" s="4817">
        <f>'50.21'!C45</f>
        <v>0</v>
      </c>
      <c r="AV54" s="4817">
        <f>'50.21'!D45</f>
        <v>0</v>
      </c>
      <c r="AW54" s="4827">
        <f t="shared" si="35"/>
        <v>0</v>
      </c>
      <c r="AX54" s="4817">
        <f>'50.21'!F45</f>
        <v>0</v>
      </c>
      <c r="AY54" s="4817">
        <f>'50.21'!G45</f>
        <v>0</v>
      </c>
      <c r="AZ54" s="4807"/>
      <c r="BA54" s="4808"/>
      <c r="BB54" s="4748"/>
      <c r="BC54" s="4773"/>
      <c r="BD54" s="4773"/>
      <c r="BE54" s="4773"/>
      <c r="BF54" s="4815">
        <f t="shared" si="36"/>
        <v>-8</v>
      </c>
      <c r="BG54" s="4827">
        <f t="shared" si="37"/>
        <v>0</v>
      </c>
      <c r="BH54" s="4817">
        <f>'50.27'!C45</f>
        <v>0</v>
      </c>
      <c r="BI54" s="4817">
        <f>'50.27'!D45</f>
        <v>0</v>
      </c>
      <c r="BJ54" s="4827">
        <f t="shared" si="38"/>
        <v>0</v>
      </c>
      <c r="BK54" s="4817">
        <f>'50.27'!F45</f>
        <v>0</v>
      </c>
      <c r="BL54" s="4817">
        <f>'50.27'!G45</f>
        <v>0</v>
      </c>
      <c r="BM54" s="4747"/>
      <c r="BN54" s="4730"/>
      <c r="BO54" s="4748"/>
      <c r="BP54" s="4773"/>
      <c r="BQ54" s="4773"/>
      <c r="BR54" s="4773"/>
      <c r="BS54" s="4815">
        <f t="shared" si="39"/>
        <v>-8</v>
      </c>
      <c r="BT54" s="4827">
        <f t="shared" si="40"/>
        <v>0</v>
      </c>
      <c r="BU54" s="4817">
        <f>'50.22'!C45</f>
        <v>0</v>
      </c>
      <c r="BV54" s="4817">
        <f>'50.22'!D45</f>
        <v>0</v>
      </c>
      <c r="BW54" s="4827">
        <f t="shared" si="41"/>
        <v>0</v>
      </c>
      <c r="BX54" s="4817">
        <f>'50.22'!F45</f>
        <v>0</v>
      </c>
      <c r="BY54" s="4817">
        <f>'50.22'!G45</f>
        <v>0</v>
      </c>
      <c r="BZ54" s="4747"/>
      <c r="CA54" s="4730"/>
      <c r="CB54" s="4748"/>
      <c r="CC54" s="4773"/>
      <c r="CD54" s="4773"/>
      <c r="CE54" s="4773"/>
      <c r="CF54" s="4815">
        <f t="shared" si="42"/>
        <v>-8</v>
      </c>
      <c r="CG54" s="4827">
        <f t="shared" si="43"/>
        <v>0</v>
      </c>
      <c r="CH54" s="4817">
        <f>'50.25'!C45</f>
        <v>0</v>
      </c>
      <c r="CI54" s="4817">
        <f>'50.25'!D45</f>
        <v>0</v>
      </c>
      <c r="CJ54" s="4827">
        <f t="shared" si="44"/>
        <v>0</v>
      </c>
      <c r="CK54" s="4817">
        <f>'50.25'!F45</f>
        <v>0</v>
      </c>
      <c r="CL54" s="4817">
        <f>'50.25'!G45</f>
        <v>0</v>
      </c>
      <c r="CM54" s="4747"/>
      <c r="CN54" s="4730"/>
      <c r="CO54" s="4748"/>
      <c r="CP54" s="4773"/>
      <c r="CQ54" s="4773"/>
      <c r="CR54" s="4773"/>
      <c r="CS54" s="4815">
        <f t="shared" si="45"/>
        <v>-8</v>
      </c>
      <c r="CT54" s="4827">
        <f t="shared" si="46"/>
        <v>0</v>
      </c>
      <c r="CU54" s="4817">
        <f>'50.24'!C45</f>
        <v>0</v>
      </c>
      <c r="CV54" s="4817">
        <f>'50.24'!D45</f>
        <v>0</v>
      </c>
      <c r="CW54" s="4827">
        <f t="shared" si="47"/>
        <v>0</v>
      </c>
      <c r="CX54" s="4817">
        <f>'50.24'!F45</f>
        <v>0</v>
      </c>
      <c r="CY54" s="4817">
        <f>'50.24'!G45</f>
        <v>0</v>
      </c>
      <c r="CZ54" s="4747"/>
      <c r="DA54" s="4730"/>
    </row>
    <row r="55" spans="1:105" ht="14">
      <c r="A55" s="4730"/>
      <c r="B55" s="4748"/>
      <c r="C55" s="4773"/>
      <c r="D55" s="4773"/>
      <c r="E55" s="4773"/>
      <c r="F55" s="4815">
        <f t="shared" si="26"/>
        <v>-9</v>
      </c>
      <c r="G55" s="4816">
        <f t="shared" si="25"/>
        <v>0</v>
      </c>
      <c r="H55" s="4816">
        <f t="shared" si="25"/>
        <v>0</v>
      </c>
      <c r="I55" s="4816">
        <f t="shared" si="25"/>
        <v>0</v>
      </c>
      <c r="J55" s="4816">
        <f t="shared" si="25"/>
        <v>0</v>
      </c>
      <c r="K55" s="4816">
        <f t="shared" si="25"/>
        <v>0</v>
      </c>
      <c r="L55" s="4816">
        <f t="shared" si="25"/>
        <v>0</v>
      </c>
      <c r="M55" s="4805"/>
      <c r="N55" s="4806"/>
      <c r="O55" s="4748"/>
      <c r="P55" s="4773"/>
      <c r="Q55" s="4773"/>
      <c r="R55" s="4773"/>
      <c r="S55" s="4815">
        <f t="shared" si="27"/>
        <v>-9</v>
      </c>
      <c r="T55" s="4827">
        <f t="shared" si="28"/>
        <v>0</v>
      </c>
      <c r="U55" s="4817">
        <f>'50.23'!C66</f>
        <v>0</v>
      </c>
      <c r="V55" s="4817">
        <f>'50.23'!D66</f>
        <v>0</v>
      </c>
      <c r="W55" s="4827">
        <f t="shared" si="29"/>
        <v>0</v>
      </c>
      <c r="X55" s="4817">
        <f>'50.23'!F66</f>
        <v>0</v>
      </c>
      <c r="Y55" s="4817">
        <f>'50.23'!G66</f>
        <v>0</v>
      </c>
      <c r="Z55" s="4807"/>
      <c r="AA55" s="4808"/>
      <c r="AB55" s="4748"/>
      <c r="AC55" s="4773"/>
      <c r="AD55" s="4773"/>
      <c r="AE55" s="4773"/>
      <c r="AF55" s="4815">
        <f t="shared" si="30"/>
        <v>-9</v>
      </c>
      <c r="AG55" s="4827">
        <f t="shared" si="31"/>
        <v>0</v>
      </c>
      <c r="AH55" s="4817">
        <f>'50.26'!C46</f>
        <v>0</v>
      </c>
      <c r="AI55" s="4817">
        <f>'50.26'!D46</f>
        <v>0</v>
      </c>
      <c r="AJ55" s="4827">
        <f t="shared" si="32"/>
        <v>0</v>
      </c>
      <c r="AK55" s="4817">
        <f>'50.26'!F46</f>
        <v>0</v>
      </c>
      <c r="AL55" s="4817">
        <f>'50.26'!G46</f>
        <v>0</v>
      </c>
      <c r="AM55" s="4807"/>
      <c r="AN55" s="4808"/>
      <c r="AO55" s="4748"/>
      <c r="AP55" s="4773"/>
      <c r="AQ55" s="4773"/>
      <c r="AR55" s="4773"/>
      <c r="AS55" s="4815">
        <f t="shared" si="33"/>
        <v>-9</v>
      </c>
      <c r="AT55" s="4827">
        <f t="shared" si="34"/>
        <v>0</v>
      </c>
      <c r="AU55" s="4817">
        <f>'50.21'!C46</f>
        <v>0</v>
      </c>
      <c r="AV55" s="4817">
        <f>'50.21'!D46</f>
        <v>0</v>
      </c>
      <c r="AW55" s="4827">
        <f t="shared" si="35"/>
        <v>0</v>
      </c>
      <c r="AX55" s="4817">
        <f>'50.21'!F46</f>
        <v>0</v>
      </c>
      <c r="AY55" s="4817">
        <f>'50.21'!G46</f>
        <v>0</v>
      </c>
      <c r="AZ55" s="4807"/>
      <c r="BA55" s="4808"/>
      <c r="BB55" s="4748"/>
      <c r="BC55" s="4773"/>
      <c r="BD55" s="4773"/>
      <c r="BE55" s="4773"/>
      <c r="BF55" s="4815">
        <f t="shared" si="36"/>
        <v>-9</v>
      </c>
      <c r="BG55" s="4827">
        <f t="shared" si="37"/>
        <v>0</v>
      </c>
      <c r="BH55" s="4817">
        <f>'50.27'!C46</f>
        <v>0</v>
      </c>
      <c r="BI55" s="4817">
        <f>'50.27'!D46</f>
        <v>0</v>
      </c>
      <c r="BJ55" s="4827">
        <f t="shared" si="38"/>
        <v>0</v>
      </c>
      <c r="BK55" s="4817">
        <f>'50.27'!F46</f>
        <v>0</v>
      </c>
      <c r="BL55" s="4817">
        <f>'50.27'!G46</f>
        <v>0</v>
      </c>
      <c r="BM55" s="4747"/>
      <c r="BN55" s="4730"/>
      <c r="BO55" s="4748"/>
      <c r="BP55" s="4773"/>
      <c r="BQ55" s="4773"/>
      <c r="BR55" s="4773"/>
      <c r="BS55" s="4815">
        <f t="shared" si="39"/>
        <v>-9</v>
      </c>
      <c r="BT55" s="4827">
        <f t="shared" si="40"/>
        <v>0</v>
      </c>
      <c r="BU55" s="4817">
        <f>'50.22'!C46</f>
        <v>0</v>
      </c>
      <c r="BV55" s="4817">
        <f>'50.22'!D46</f>
        <v>0</v>
      </c>
      <c r="BW55" s="4827">
        <f t="shared" si="41"/>
        <v>0</v>
      </c>
      <c r="BX55" s="4817">
        <f>'50.22'!F46</f>
        <v>0</v>
      </c>
      <c r="BY55" s="4817">
        <f>'50.22'!G46</f>
        <v>0</v>
      </c>
      <c r="BZ55" s="4747"/>
      <c r="CA55" s="4730"/>
      <c r="CB55" s="4748"/>
      <c r="CC55" s="4773"/>
      <c r="CD55" s="4773"/>
      <c r="CE55" s="4773"/>
      <c r="CF55" s="4815">
        <f t="shared" si="42"/>
        <v>-9</v>
      </c>
      <c r="CG55" s="4827">
        <f t="shared" si="43"/>
        <v>0</v>
      </c>
      <c r="CH55" s="4817">
        <f>'50.25'!C46</f>
        <v>0</v>
      </c>
      <c r="CI55" s="4817">
        <f>'50.25'!D46</f>
        <v>0</v>
      </c>
      <c r="CJ55" s="4827">
        <f t="shared" si="44"/>
        <v>0</v>
      </c>
      <c r="CK55" s="4817">
        <f>'50.25'!F46</f>
        <v>0</v>
      </c>
      <c r="CL55" s="4817">
        <f>'50.25'!G46</f>
        <v>0</v>
      </c>
      <c r="CM55" s="4747"/>
      <c r="CN55" s="4730"/>
      <c r="CO55" s="4748"/>
      <c r="CP55" s="4773"/>
      <c r="CQ55" s="4773"/>
      <c r="CR55" s="4773"/>
      <c r="CS55" s="4815">
        <f t="shared" si="45"/>
        <v>-9</v>
      </c>
      <c r="CT55" s="4827">
        <f t="shared" si="46"/>
        <v>0</v>
      </c>
      <c r="CU55" s="4817">
        <f>'50.24'!C46</f>
        <v>0</v>
      </c>
      <c r="CV55" s="4817">
        <f>'50.24'!D46</f>
        <v>0</v>
      </c>
      <c r="CW55" s="4827">
        <f t="shared" si="47"/>
        <v>0</v>
      </c>
      <c r="CX55" s="4817">
        <f>'50.24'!F46</f>
        <v>0</v>
      </c>
      <c r="CY55" s="4817">
        <f>'50.24'!G46</f>
        <v>0</v>
      </c>
      <c r="CZ55" s="4747"/>
      <c r="DA55" s="4730"/>
    </row>
    <row r="56" spans="1:105" ht="14">
      <c r="A56" s="4730"/>
      <c r="B56" s="4748"/>
      <c r="C56" s="4773"/>
      <c r="D56" s="4773"/>
      <c r="E56" s="4773"/>
      <c r="F56" s="4793" t="str">
        <f>CONCATENATE(F55-1," &amp; prior")</f>
        <v>-10 &amp; prior</v>
      </c>
      <c r="G56" s="4816">
        <f t="shared" si="25"/>
        <v>0</v>
      </c>
      <c r="H56" s="4816">
        <f t="shared" si="25"/>
        <v>0</v>
      </c>
      <c r="I56" s="4816">
        <f t="shared" si="25"/>
        <v>0</v>
      </c>
      <c r="J56" s="4816">
        <f t="shared" si="25"/>
        <v>0</v>
      </c>
      <c r="K56" s="4816">
        <f t="shared" si="25"/>
        <v>0</v>
      </c>
      <c r="L56" s="4816">
        <f t="shared" si="25"/>
        <v>0</v>
      </c>
      <c r="M56" s="4805"/>
      <c r="N56" s="4806"/>
      <c r="O56" s="4748"/>
      <c r="P56" s="4773"/>
      <c r="Q56" s="4773"/>
      <c r="R56" s="4773"/>
      <c r="S56" s="4793" t="str">
        <f>CONCATENATE(S55-1," &amp; prior")</f>
        <v>-10 &amp; prior</v>
      </c>
      <c r="T56" s="4827">
        <f t="shared" si="28"/>
        <v>0</v>
      </c>
      <c r="U56" s="4817">
        <f>'50.23'!C67</f>
        <v>0</v>
      </c>
      <c r="V56" s="4817">
        <f>'50.23'!D67</f>
        <v>0</v>
      </c>
      <c r="W56" s="4827">
        <f t="shared" si="29"/>
        <v>0</v>
      </c>
      <c r="X56" s="4817">
        <f>'50.23'!F67</f>
        <v>0</v>
      </c>
      <c r="Y56" s="4817">
        <f>'50.23'!G67</f>
        <v>0</v>
      </c>
      <c r="Z56" s="4807"/>
      <c r="AA56" s="4808"/>
      <c r="AB56" s="4748"/>
      <c r="AC56" s="4773"/>
      <c r="AD56" s="4773"/>
      <c r="AE56" s="4773"/>
      <c r="AF56" s="4793" t="str">
        <f>CONCATENATE(AF55-1," &amp; prior")</f>
        <v>-10 &amp; prior</v>
      </c>
      <c r="AG56" s="4827">
        <f t="shared" si="31"/>
        <v>0</v>
      </c>
      <c r="AH56" s="4817">
        <f>'50.26'!C47</f>
        <v>0</v>
      </c>
      <c r="AI56" s="4817">
        <f>'50.26'!D47</f>
        <v>0</v>
      </c>
      <c r="AJ56" s="4827">
        <f t="shared" si="32"/>
        <v>0</v>
      </c>
      <c r="AK56" s="4817">
        <f>'50.26'!F47</f>
        <v>0</v>
      </c>
      <c r="AL56" s="4817">
        <f>'50.26'!G47</f>
        <v>0</v>
      </c>
      <c r="AM56" s="4807"/>
      <c r="AN56" s="4808"/>
      <c r="AO56" s="4748"/>
      <c r="AP56" s="4773"/>
      <c r="AQ56" s="4773"/>
      <c r="AR56" s="4773"/>
      <c r="AS56" s="4793" t="str">
        <f>CONCATENATE(AS55-1," &amp; prior")</f>
        <v>-10 &amp; prior</v>
      </c>
      <c r="AT56" s="4827">
        <f t="shared" si="34"/>
        <v>0</v>
      </c>
      <c r="AU56" s="4817">
        <f>'50.21'!C47</f>
        <v>0</v>
      </c>
      <c r="AV56" s="4817">
        <f>'50.21'!D47</f>
        <v>0</v>
      </c>
      <c r="AW56" s="4827">
        <f t="shared" si="35"/>
        <v>0</v>
      </c>
      <c r="AX56" s="4817">
        <f>'50.21'!F47</f>
        <v>0</v>
      </c>
      <c r="AY56" s="4817">
        <f>'50.21'!G47</f>
        <v>0</v>
      </c>
      <c r="AZ56" s="4807"/>
      <c r="BA56" s="4808"/>
      <c r="BB56" s="4748"/>
      <c r="BC56" s="4773"/>
      <c r="BD56" s="4773"/>
      <c r="BE56" s="4773"/>
      <c r="BF56" s="4793" t="str">
        <f>CONCATENATE(BF55-1," &amp; prior")</f>
        <v>-10 &amp; prior</v>
      </c>
      <c r="BG56" s="4827">
        <f t="shared" si="37"/>
        <v>0</v>
      </c>
      <c r="BH56" s="4817">
        <f>'50.27'!C47</f>
        <v>0</v>
      </c>
      <c r="BI56" s="4817">
        <f>'50.27'!D47</f>
        <v>0</v>
      </c>
      <c r="BJ56" s="4827">
        <f t="shared" si="38"/>
        <v>0</v>
      </c>
      <c r="BK56" s="4817">
        <f>'50.27'!F47</f>
        <v>0</v>
      </c>
      <c r="BL56" s="4817">
        <f>'50.27'!G47</f>
        <v>0</v>
      </c>
      <c r="BM56" s="4747"/>
      <c r="BN56" s="4730"/>
      <c r="BO56" s="4748"/>
      <c r="BP56" s="4773"/>
      <c r="BQ56" s="4773"/>
      <c r="BR56" s="4773"/>
      <c r="BS56" s="4793" t="str">
        <f>CONCATENATE(BS55-1," &amp; prior")</f>
        <v>-10 &amp; prior</v>
      </c>
      <c r="BT56" s="4827">
        <f t="shared" si="40"/>
        <v>0</v>
      </c>
      <c r="BU56" s="4817">
        <f>'50.22'!C47</f>
        <v>0</v>
      </c>
      <c r="BV56" s="4817">
        <f>'50.22'!D47</f>
        <v>0</v>
      </c>
      <c r="BW56" s="4827">
        <f t="shared" si="41"/>
        <v>0</v>
      </c>
      <c r="BX56" s="4817">
        <f>'50.22'!F47</f>
        <v>0</v>
      </c>
      <c r="BY56" s="4817">
        <f>'50.22'!G47</f>
        <v>0</v>
      </c>
      <c r="BZ56" s="4747"/>
      <c r="CA56" s="4730"/>
      <c r="CB56" s="4748"/>
      <c r="CC56" s="4773"/>
      <c r="CD56" s="4773"/>
      <c r="CE56" s="4773"/>
      <c r="CF56" s="4793" t="str">
        <f>CONCATENATE(CF55-1," &amp; prior")</f>
        <v>-10 &amp; prior</v>
      </c>
      <c r="CG56" s="4827">
        <f t="shared" si="43"/>
        <v>0</v>
      </c>
      <c r="CH56" s="4817">
        <f>'50.25'!C47</f>
        <v>0</v>
      </c>
      <c r="CI56" s="4817">
        <f>'50.25'!D47</f>
        <v>0</v>
      </c>
      <c r="CJ56" s="4827">
        <f t="shared" si="44"/>
        <v>0</v>
      </c>
      <c r="CK56" s="4817">
        <f>'50.25'!F47</f>
        <v>0</v>
      </c>
      <c r="CL56" s="4817">
        <f>'50.25'!G47</f>
        <v>0</v>
      </c>
      <c r="CM56" s="4747"/>
      <c r="CN56" s="4730"/>
      <c r="CO56" s="4748"/>
      <c r="CP56" s="4773"/>
      <c r="CQ56" s="4773"/>
      <c r="CR56" s="4773"/>
      <c r="CS56" s="4793" t="str">
        <f>CONCATENATE(CS55-1," &amp; prior")</f>
        <v>-10 &amp; prior</v>
      </c>
      <c r="CT56" s="4827">
        <f t="shared" si="46"/>
        <v>0</v>
      </c>
      <c r="CU56" s="4817">
        <f>'50.24'!C47</f>
        <v>0</v>
      </c>
      <c r="CV56" s="4817">
        <f>'50.24'!D47</f>
        <v>0</v>
      </c>
      <c r="CW56" s="4827">
        <f t="shared" si="47"/>
        <v>0</v>
      </c>
      <c r="CX56" s="4817">
        <f>'50.24'!F47</f>
        <v>0</v>
      </c>
      <c r="CY56" s="4817">
        <f>'50.24'!G47</f>
        <v>0</v>
      </c>
      <c r="CZ56" s="4747"/>
      <c r="DA56" s="4730"/>
    </row>
    <row r="57" spans="1:105" ht="14">
      <c r="A57" s="4730"/>
      <c r="B57" s="4748"/>
      <c r="C57" s="4773"/>
      <c r="D57" s="4773"/>
      <c r="E57" s="4773"/>
      <c r="F57" s="4793" t="s">
        <v>735</v>
      </c>
      <c r="G57" s="4816">
        <f t="shared" si="25"/>
        <v>0</v>
      </c>
      <c r="H57" s="4816">
        <f t="shared" si="25"/>
        <v>0</v>
      </c>
      <c r="I57" s="4816">
        <f t="shared" si="25"/>
        <v>0</v>
      </c>
      <c r="J57" s="4816">
        <f t="shared" si="25"/>
        <v>0</v>
      </c>
      <c r="K57" s="4816">
        <f t="shared" si="25"/>
        <v>0</v>
      </c>
      <c r="L57" s="4816">
        <f t="shared" si="25"/>
        <v>0</v>
      </c>
      <c r="M57" s="4805"/>
      <c r="N57" s="4806"/>
      <c r="O57" s="4748"/>
      <c r="P57" s="4773"/>
      <c r="Q57" s="4773"/>
      <c r="R57" s="4773"/>
      <c r="S57" s="4793" t="s">
        <v>735</v>
      </c>
      <c r="T57" s="4827">
        <f t="shared" si="28"/>
        <v>0</v>
      </c>
      <c r="U57" s="4817">
        <f>'50.23'!C68</f>
        <v>0</v>
      </c>
      <c r="V57" s="4817">
        <f>'50.23'!D68</f>
        <v>0</v>
      </c>
      <c r="W57" s="4827">
        <f t="shared" si="29"/>
        <v>0</v>
      </c>
      <c r="X57" s="4817">
        <f>'50.23'!F68</f>
        <v>0</v>
      </c>
      <c r="Y57" s="4817">
        <f>'50.23'!G68</f>
        <v>0</v>
      </c>
      <c r="Z57" s="4807"/>
      <c r="AA57" s="4808"/>
      <c r="AB57" s="4748"/>
      <c r="AC57" s="4773"/>
      <c r="AD57" s="4773"/>
      <c r="AE57" s="4773"/>
      <c r="AF57" s="4793" t="s">
        <v>735</v>
      </c>
      <c r="AG57" s="4827">
        <f t="shared" si="31"/>
        <v>0</v>
      </c>
      <c r="AH57" s="4817">
        <f>'50.26'!C48</f>
        <v>0</v>
      </c>
      <c r="AI57" s="4817">
        <f>'50.26'!D48</f>
        <v>0</v>
      </c>
      <c r="AJ57" s="4827">
        <f t="shared" si="32"/>
        <v>0</v>
      </c>
      <c r="AK57" s="4817">
        <f>'50.26'!F48</f>
        <v>0</v>
      </c>
      <c r="AL57" s="4817">
        <f>'50.26'!G48</f>
        <v>0</v>
      </c>
      <c r="AM57" s="4807"/>
      <c r="AN57" s="4808"/>
      <c r="AO57" s="4748"/>
      <c r="AP57" s="4773"/>
      <c r="AQ57" s="4773"/>
      <c r="AR57" s="4773"/>
      <c r="AS57" s="4793" t="s">
        <v>735</v>
      </c>
      <c r="AT57" s="4827">
        <f t="shared" si="34"/>
        <v>0</v>
      </c>
      <c r="AU57" s="4817">
        <f>'50.21'!C48</f>
        <v>0</v>
      </c>
      <c r="AV57" s="4817">
        <f>'50.21'!D48</f>
        <v>0</v>
      </c>
      <c r="AW57" s="4827">
        <f t="shared" si="35"/>
        <v>0</v>
      </c>
      <c r="AX57" s="4828">
        <f>'50.21'!F48</f>
        <v>0</v>
      </c>
      <c r="AY57" s="4828">
        <f>'50.21'!G48</f>
        <v>0</v>
      </c>
      <c r="AZ57" s="4807"/>
      <c r="BA57" s="4808"/>
      <c r="BB57" s="4748"/>
      <c r="BC57" s="4773"/>
      <c r="BD57" s="4773"/>
      <c r="BE57" s="4773"/>
      <c r="BF57" s="4793" t="s">
        <v>735</v>
      </c>
      <c r="BG57" s="4827">
        <f t="shared" si="37"/>
        <v>0</v>
      </c>
      <c r="BH57" s="4817">
        <f>'50.27'!C48</f>
        <v>0</v>
      </c>
      <c r="BI57" s="4817">
        <f>'50.27'!D48</f>
        <v>0</v>
      </c>
      <c r="BJ57" s="4827">
        <f t="shared" si="38"/>
        <v>0</v>
      </c>
      <c r="BK57" s="4828">
        <f>'50.27'!F48</f>
        <v>0</v>
      </c>
      <c r="BL57" s="4817">
        <f>'50.27'!G48</f>
        <v>0</v>
      </c>
      <c r="BM57" s="4747"/>
      <c r="BN57" s="4730"/>
      <c r="BO57" s="4748"/>
      <c r="BP57" s="4773"/>
      <c r="BQ57" s="4773"/>
      <c r="BR57" s="4773"/>
      <c r="BS57" s="4793" t="s">
        <v>735</v>
      </c>
      <c r="BT57" s="4827">
        <f t="shared" si="40"/>
        <v>0</v>
      </c>
      <c r="BU57" s="4817">
        <f>'50.22'!C48</f>
        <v>0</v>
      </c>
      <c r="BV57" s="4817">
        <f>'50.22'!D48</f>
        <v>0</v>
      </c>
      <c r="BW57" s="4827">
        <f t="shared" si="41"/>
        <v>0</v>
      </c>
      <c r="BX57" s="4817">
        <f>'50.22'!F48</f>
        <v>0</v>
      </c>
      <c r="BY57" s="4817">
        <f>'50.22'!G48</f>
        <v>0</v>
      </c>
      <c r="BZ57" s="4747"/>
      <c r="CA57" s="4730"/>
      <c r="CB57" s="4748"/>
      <c r="CC57" s="4773"/>
      <c r="CD57" s="4773"/>
      <c r="CE57" s="4773"/>
      <c r="CF57" s="4793" t="s">
        <v>735</v>
      </c>
      <c r="CG57" s="4827">
        <f t="shared" si="43"/>
        <v>0</v>
      </c>
      <c r="CH57" s="4817">
        <f>'50.25'!C48</f>
        <v>0</v>
      </c>
      <c r="CI57" s="4817">
        <f>'50.25'!D48</f>
        <v>0</v>
      </c>
      <c r="CJ57" s="4827">
        <f t="shared" si="44"/>
        <v>0</v>
      </c>
      <c r="CK57" s="4828">
        <f>'50.25'!F48</f>
        <v>0</v>
      </c>
      <c r="CL57" s="4828">
        <f>'50.25'!G48</f>
        <v>0</v>
      </c>
      <c r="CM57" s="4747"/>
      <c r="CN57" s="4730"/>
      <c r="CO57" s="4748"/>
      <c r="CP57" s="4773"/>
      <c r="CQ57" s="4773"/>
      <c r="CR57" s="4773"/>
      <c r="CS57" s="4793" t="s">
        <v>735</v>
      </c>
      <c r="CT57" s="4827">
        <f t="shared" si="46"/>
        <v>0</v>
      </c>
      <c r="CU57" s="4817">
        <f>'50.24'!C48</f>
        <v>0</v>
      </c>
      <c r="CV57" s="4817">
        <f>'50.24'!D48</f>
        <v>0</v>
      </c>
      <c r="CW57" s="4827">
        <f t="shared" si="47"/>
        <v>0</v>
      </c>
      <c r="CX57" s="4828">
        <f>'50.24'!F48</f>
        <v>0</v>
      </c>
      <c r="CY57" s="4828">
        <f>'50.24'!G48</f>
        <v>0</v>
      </c>
      <c r="CZ57" s="4747"/>
      <c r="DA57" s="4730"/>
    </row>
    <row r="58" spans="1:105" ht="14">
      <c r="A58" s="4762"/>
      <c r="B58" s="4744"/>
      <c r="C58" s="4779"/>
      <c r="D58" s="4779"/>
      <c r="E58" s="4779"/>
      <c r="F58" s="4818" t="s">
        <v>187</v>
      </c>
      <c r="G58" s="4819">
        <f>SUM(G46:G57)</f>
        <v>0</v>
      </c>
      <c r="H58" s="4819">
        <f>SUM(H46:H57)</f>
        <v>0</v>
      </c>
      <c r="I58" s="4820"/>
      <c r="J58" s="4819">
        <f t="shared" ref="J58:L58" si="48">SUM(J46:J57)</f>
        <v>0</v>
      </c>
      <c r="K58" s="4819">
        <f t="shared" si="48"/>
        <v>0</v>
      </c>
      <c r="L58" s="4819">
        <f t="shared" si="48"/>
        <v>0</v>
      </c>
      <c r="M58" s="4821"/>
      <c r="N58" s="4822"/>
      <c r="O58" s="4744"/>
      <c r="P58" s="4779"/>
      <c r="Q58" s="4779"/>
      <c r="R58" s="4779"/>
      <c r="S58" s="4818" t="s">
        <v>187</v>
      </c>
      <c r="T58" s="4819">
        <f>SUM(T46:T57)</f>
        <v>0</v>
      </c>
      <c r="U58" s="4819">
        <f>SUM(U46:U57)</f>
        <v>0</v>
      </c>
      <c r="V58" s="4779"/>
      <c r="W58" s="4819">
        <f>SUM(W46:W57)</f>
        <v>0</v>
      </c>
      <c r="X58" s="4819">
        <f>SUM(X46:X57)</f>
        <v>0</v>
      </c>
      <c r="Y58" s="4819">
        <f>SUM(Y46:Y57)</f>
        <v>0</v>
      </c>
      <c r="Z58" s="4821"/>
      <c r="AA58" s="4822"/>
      <c r="AB58" s="4744"/>
      <c r="AC58" s="4779"/>
      <c r="AD58" s="4779"/>
      <c r="AE58" s="4779"/>
      <c r="AF58" s="4818" t="s">
        <v>187</v>
      </c>
      <c r="AG58" s="4819">
        <f>SUM(AG46:AG57)</f>
        <v>0</v>
      </c>
      <c r="AH58" s="4819">
        <f>SUM(AH46:AH57)</f>
        <v>0</v>
      </c>
      <c r="AI58" s="4783"/>
      <c r="AJ58" s="4819">
        <f>SUM(AJ46:AJ57)</f>
        <v>0</v>
      </c>
      <c r="AK58" s="4819">
        <f>SUM(AK46:AK57)</f>
        <v>0</v>
      </c>
      <c r="AL58" s="4819">
        <f>SUM(AL46:AL57)</f>
        <v>0</v>
      </c>
      <c r="AM58" s="4821"/>
      <c r="AN58" s="4822"/>
      <c r="AO58" s="4744"/>
      <c r="AP58" s="4779"/>
      <c r="AQ58" s="4779"/>
      <c r="AR58" s="4779"/>
      <c r="AS58" s="4818" t="s">
        <v>187</v>
      </c>
      <c r="AT58" s="4819">
        <f>SUM(AT46:AT57)</f>
        <v>0</v>
      </c>
      <c r="AU58" s="4819">
        <f>SUM(AU46:AU57)</f>
        <v>0</v>
      </c>
      <c r="AV58" s="4783"/>
      <c r="AW58" s="4819">
        <f>SUM(AW46:AW57)</f>
        <v>0</v>
      </c>
      <c r="AX58" s="4819">
        <f>SUM(AX46:AX57)</f>
        <v>0</v>
      </c>
      <c r="AY58" s="4819">
        <f>SUM(AY46:AY57)</f>
        <v>0</v>
      </c>
      <c r="AZ58" s="4821"/>
      <c r="BA58" s="4822"/>
      <c r="BB58" s="4744"/>
      <c r="BC58" s="4779"/>
      <c r="BD58" s="4779"/>
      <c r="BE58" s="4779"/>
      <c r="BF58" s="4818" t="s">
        <v>187</v>
      </c>
      <c r="BG58" s="4819">
        <f>SUM(BG46:BG57)</f>
        <v>0</v>
      </c>
      <c r="BH58" s="4819">
        <f>SUM(BH46:BH57)</f>
        <v>0</v>
      </c>
      <c r="BI58" s="4783"/>
      <c r="BJ58" s="4819">
        <f>SUM(BJ46:BJ57)</f>
        <v>0</v>
      </c>
      <c r="BK58" s="4819">
        <f>SUM(BK46:BK57)</f>
        <v>0</v>
      </c>
      <c r="BL58" s="4819">
        <f>SUM(BL46:BL57)</f>
        <v>0</v>
      </c>
      <c r="BM58" s="4824"/>
      <c r="BN58" s="4762"/>
      <c r="BO58" s="4744"/>
      <c r="BP58" s="4779"/>
      <c r="BQ58" s="4779"/>
      <c r="BR58" s="4779"/>
      <c r="BS58" s="4818" t="s">
        <v>187</v>
      </c>
      <c r="BT58" s="4819">
        <f>SUM(BT46:BT57)</f>
        <v>0</v>
      </c>
      <c r="BU58" s="4819">
        <f>SUM(BU46:BU57)</f>
        <v>0</v>
      </c>
      <c r="BV58" s="4783"/>
      <c r="BW58" s="4819">
        <f>SUM(BW46:BW57)</f>
        <v>0</v>
      </c>
      <c r="BX58" s="4819">
        <f>SUM(BX46:BX57)</f>
        <v>0</v>
      </c>
      <c r="BY58" s="4819">
        <f>SUM(BY46:BY57)</f>
        <v>0</v>
      </c>
      <c r="BZ58" s="4824"/>
      <c r="CA58" s="4762"/>
      <c r="CB58" s="4744"/>
      <c r="CC58" s="4779"/>
      <c r="CD58" s="4779"/>
      <c r="CE58" s="4779"/>
      <c r="CF58" s="4818" t="s">
        <v>187</v>
      </c>
      <c r="CG58" s="4819">
        <f>SUM(CG46:CG57)</f>
        <v>0</v>
      </c>
      <c r="CH58" s="4819">
        <f>SUM(CH46:CH57)</f>
        <v>0</v>
      </c>
      <c r="CI58" s="4783"/>
      <c r="CJ58" s="4819">
        <f>SUM(CJ46:CJ57)</f>
        <v>0</v>
      </c>
      <c r="CK58" s="4819">
        <f>SUM(CK46:CK57)</f>
        <v>0</v>
      </c>
      <c r="CL58" s="4819">
        <f>SUM(CL46:CL57)</f>
        <v>0</v>
      </c>
      <c r="CM58" s="4824"/>
      <c r="CN58" s="4762"/>
      <c r="CO58" s="4744"/>
      <c r="CP58" s="4779"/>
      <c r="CQ58" s="4779"/>
      <c r="CR58" s="4779"/>
      <c r="CS58" s="4818" t="s">
        <v>187</v>
      </c>
      <c r="CT58" s="4819">
        <f>SUM(CT46:CT57)</f>
        <v>0</v>
      </c>
      <c r="CU58" s="4819">
        <f>SUM(CU46:CU57)</f>
        <v>0</v>
      </c>
      <c r="CV58" s="4783"/>
      <c r="CW58" s="4819">
        <f>SUM(CW46:CW57)</f>
        <v>0</v>
      </c>
      <c r="CX58" s="4819">
        <f>SUM(CX46:CX57)</f>
        <v>0</v>
      </c>
      <c r="CY58" s="4819">
        <f>SUM(CY46:CY57)</f>
        <v>0</v>
      </c>
      <c r="CZ58" s="4824"/>
      <c r="DA58" s="4762"/>
    </row>
    <row r="59" spans="1:105" ht="14">
      <c r="A59" s="4737"/>
      <c r="B59" s="4792"/>
      <c r="C59" s="4773"/>
      <c r="D59" s="4773"/>
      <c r="E59" s="4773"/>
      <c r="F59" s="4773"/>
      <c r="G59" s="4806"/>
      <c r="H59" s="4806"/>
      <c r="I59" s="4806"/>
      <c r="J59" s="4806"/>
      <c r="K59" s="4806"/>
      <c r="L59" s="4806"/>
      <c r="M59" s="4805"/>
      <c r="N59" s="4806"/>
      <c r="O59" s="4792"/>
      <c r="P59" s="4773"/>
      <c r="Q59" s="4773"/>
      <c r="R59" s="4773"/>
      <c r="S59" s="4773"/>
      <c r="T59" s="4812"/>
      <c r="U59" s="4812"/>
      <c r="V59" s="4812"/>
      <c r="W59" s="4812"/>
      <c r="X59" s="4812"/>
      <c r="Y59" s="4812"/>
      <c r="Z59" s="4805"/>
      <c r="AA59" s="4811"/>
      <c r="AB59" s="4792"/>
      <c r="AC59" s="4773"/>
      <c r="AD59" s="4773"/>
      <c r="AE59" s="4773"/>
      <c r="AF59" s="4773"/>
      <c r="AG59" s="4813"/>
      <c r="AH59" s="4813"/>
      <c r="AI59" s="4813"/>
      <c r="AJ59" s="4813"/>
      <c r="AK59" s="4813"/>
      <c r="AL59" s="4813"/>
      <c r="AM59" s="4805"/>
      <c r="AN59" s="4811"/>
      <c r="AO59" s="4792"/>
      <c r="AP59" s="4773"/>
      <c r="AQ59" s="4773"/>
      <c r="AR59" s="4773"/>
      <c r="AS59" s="4773"/>
      <c r="AT59" s="4813"/>
      <c r="AU59" s="4813"/>
      <c r="AV59" s="4813"/>
      <c r="AW59" s="4813"/>
      <c r="AX59" s="4813"/>
      <c r="AY59" s="4813"/>
      <c r="AZ59" s="4805"/>
      <c r="BA59" s="4811"/>
      <c r="BB59" s="4792"/>
      <c r="BC59" s="4773"/>
      <c r="BD59" s="4773"/>
      <c r="BE59" s="4773"/>
      <c r="BF59" s="4773"/>
      <c r="BG59" s="4813"/>
      <c r="BH59" s="4813"/>
      <c r="BI59" s="4813"/>
      <c r="BJ59" s="4813"/>
      <c r="BK59" s="4813"/>
      <c r="BL59" s="4813"/>
      <c r="BM59" s="4799"/>
      <c r="BN59" s="4737"/>
      <c r="BO59" s="4792"/>
      <c r="BP59" s="4773"/>
      <c r="BQ59" s="4773"/>
      <c r="BR59" s="4773"/>
      <c r="BS59" s="4773"/>
      <c r="BT59" s="4813"/>
      <c r="BU59" s="4813"/>
      <c r="BV59" s="4813"/>
      <c r="BW59" s="4813"/>
      <c r="BX59" s="4813"/>
      <c r="BY59" s="4813"/>
      <c r="BZ59" s="4799"/>
      <c r="CA59" s="4737"/>
      <c r="CB59" s="4792"/>
      <c r="CC59" s="4773"/>
      <c r="CD59" s="4773"/>
      <c r="CE59" s="4773"/>
      <c r="CF59" s="4773"/>
      <c r="CG59" s="4813"/>
      <c r="CH59" s="4813"/>
      <c r="CI59" s="4813"/>
      <c r="CJ59" s="4813"/>
      <c r="CK59" s="4813"/>
      <c r="CL59" s="4813"/>
      <c r="CM59" s="4799"/>
      <c r="CN59" s="4737"/>
      <c r="CO59" s="4792"/>
      <c r="CP59" s="4773"/>
      <c r="CQ59" s="4773"/>
      <c r="CR59" s="4773"/>
      <c r="CS59" s="4773"/>
      <c r="CT59" s="4813"/>
      <c r="CU59" s="4813"/>
      <c r="CV59" s="4813"/>
      <c r="CW59" s="4813"/>
      <c r="CX59" s="4813"/>
      <c r="CY59" s="4813"/>
      <c r="CZ59" s="4799"/>
      <c r="DA59" s="4737"/>
    </row>
    <row r="60" spans="1:105" ht="14">
      <c r="A60" s="4737"/>
      <c r="B60" s="4792"/>
      <c r="C60" s="4773"/>
      <c r="D60" s="4773"/>
      <c r="E60" s="4773"/>
      <c r="F60" s="4773"/>
      <c r="G60" s="4806"/>
      <c r="H60" s="4806"/>
      <c r="I60" s="4806"/>
      <c r="J60" s="4806"/>
      <c r="K60" s="4806"/>
      <c r="L60" s="4806"/>
      <c r="M60" s="4805"/>
      <c r="N60" s="4806"/>
      <c r="O60" s="4792"/>
      <c r="P60" s="4773"/>
      <c r="Q60" s="4773"/>
      <c r="R60" s="4773"/>
      <c r="S60" s="4773"/>
      <c r="T60" s="4812"/>
      <c r="U60" s="4812"/>
      <c r="V60" s="4773"/>
      <c r="W60" s="4812"/>
      <c r="X60" s="4812"/>
      <c r="Y60" s="4812"/>
      <c r="Z60" s="4805"/>
      <c r="AA60" s="4806"/>
      <c r="AB60" s="4792"/>
      <c r="AC60" s="4773"/>
      <c r="AD60" s="4773"/>
      <c r="AE60" s="4773"/>
      <c r="AF60" s="4773"/>
      <c r="AG60" s="4812"/>
      <c r="AH60" s="4812"/>
      <c r="AI60" s="4773"/>
      <c r="AJ60" s="4812"/>
      <c r="AK60" s="4812"/>
      <c r="AL60" s="4812"/>
      <c r="AM60" s="4805"/>
      <c r="AN60" s="4806"/>
      <c r="AO60" s="4792"/>
      <c r="AP60" s="4773"/>
      <c r="AQ60" s="4773"/>
      <c r="AR60" s="4773"/>
      <c r="AS60" s="4773"/>
      <c r="AT60" s="4812"/>
      <c r="AU60" s="4812"/>
      <c r="AV60" s="4812"/>
      <c r="AW60" s="4812"/>
      <c r="AX60" s="4812"/>
      <c r="AY60" s="4812"/>
      <c r="AZ60" s="4805"/>
      <c r="BA60" s="4806"/>
      <c r="BB60" s="4792"/>
      <c r="BC60" s="4773"/>
      <c r="BD60" s="4773"/>
      <c r="BE60" s="4773"/>
      <c r="BF60" s="4773"/>
      <c r="BG60" s="4812"/>
      <c r="BH60" s="4812"/>
      <c r="BI60" s="4773"/>
      <c r="BJ60" s="4812"/>
      <c r="BK60" s="4812"/>
      <c r="BL60" s="4812"/>
      <c r="BM60" s="4799"/>
      <c r="BN60" s="4737"/>
      <c r="BO60" s="4792"/>
      <c r="BP60" s="4773"/>
      <c r="BQ60" s="4773"/>
      <c r="BR60" s="4773"/>
      <c r="BS60" s="4773"/>
      <c r="BT60" s="4812"/>
      <c r="BU60" s="4812"/>
      <c r="BV60" s="4773"/>
      <c r="BW60" s="4812"/>
      <c r="BX60" s="4812"/>
      <c r="BY60" s="4812"/>
      <c r="BZ60" s="4799"/>
      <c r="CA60" s="4737"/>
      <c r="CB60" s="4792"/>
      <c r="CC60" s="4773"/>
      <c r="CD60" s="4773"/>
      <c r="CE60" s="4773"/>
      <c r="CF60" s="4773"/>
      <c r="CG60" s="4812"/>
      <c r="CH60" s="4812"/>
      <c r="CI60" s="4812"/>
      <c r="CJ60" s="4812"/>
      <c r="CK60" s="4812"/>
      <c r="CL60" s="4812"/>
      <c r="CM60" s="4799"/>
      <c r="CN60" s="4737"/>
      <c r="CO60" s="4792"/>
      <c r="CP60" s="4773"/>
      <c r="CQ60" s="4773"/>
      <c r="CR60" s="4773"/>
      <c r="CS60" s="4773"/>
      <c r="CT60" s="4812"/>
      <c r="CU60" s="4812"/>
      <c r="CV60" s="4773"/>
      <c r="CW60" s="4812"/>
      <c r="CX60" s="4812"/>
      <c r="CY60" s="4812"/>
      <c r="CZ60" s="4799"/>
      <c r="DA60" s="4737"/>
    </row>
    <row r="61" spans="1:105" ht="14">
      <c r="A61" s="4730"/>
      <c r="B61" s="4763"/>
      <c r="C61" s="4829"/>
      <c r="D61" s="4829"/>
      <c r="E61" s="4829"/>
      <c r="F61" s="4829"/>
      <c r="G61" s="4829"/>
      <c r="H61" s="4829"/>
      <c r="I61" s="4829"/>
      <c r="J61" s="4829"/>
      <c r="K61" s="4829"/>
      <c r="L61" s="4829"/>
      <c r="M61" s="4830"/>
      <c r="N61" s="4773"/>
      <c r="O61" s="4748"/>
      <c r="P61" s="4774"/>
      <c r="Q61" s="4774"/>
      <c r="R61" s="4774"/>
      <c r="S61" s="4774"/>
      <c r="T61" s="4774"/>
      <c r="U61" s="4774"/>
      <c r="V61" s="4774"/>
      <c r="W61" s="4774"/>
      <c r="X61" s="4774"/>
      <c r="Y61" s="4774"/>
      <c r="Z61" s="4799"/>
      <c r="AA61" s="4737"/>
      <c r="AB61" s="4763"/>
      <c r="AC61" s="4829"/>
      <c r="AD61" s="4829"/>
      <c r="AE61" s="4829"/>
      <c r="AF61" s="4829"/>
      <c r="AG61" s="4829"/>
      <c r="AH61" s="4829"/>
      <c r="AI61" s="4829"/>
      <c r="AJ61" s="4829"/>
      <c r="AK61" s="4829"/>
      <c r="AL61" s="4829"/>
      <c r="AM61" s="4831"/>
      <c r="AN61" s="4737"/>
      <c r="AO61" s="4763"/>
      <c r="AP61" s="4829"/>
      <c r="AQ61" s="4829"/>
      <c r="AR61" s="4829"/>
      <c r="AS61" s="4829"/>
      <c r="AT61" s="4829"/>
      <c r="AU61" s="4829"/>
      <c r="AV61" s="4829"/>
      <c r="AW61" s="4829"/>
      <c r="AX61" s="4829"/>
      <c r="AY61" s="4829"/>
      <c r="AZ61" s="4831"/>
      <c r="BA61" s="4737"/>
      <c r="BB61" s="4763"/>
      <c r="BC61" s="4829"/>
      <c r="BD61" s="4829"/>
      <c r="BE61" s="4829"/>
      <c r="BF61" s="4829"/>
      <c r="BG61" s="4829"/>
      <c r="BH61" s="4829"/>
      <c r="BI61" s="4829"/>
      <c r="BJ61" s="4829"/>
      <c r="BK61" s="4829"/>
      <c r="BL61" s="4829"/>
      <c r="BM61" s="4832"/>
      <c r="BN61" s="4730"/>
      <c r="BO61" s="4763"/>
      <c r="BP61" s="4829"/>
      <c r="BQ61" s="4829"/>
      <c r="BR61" s="4829"/>
      <c r="BS61" s="4829"/>
      <c r="BT61" s="4829"/>
      <c r="BU61" s="4829"/>
      <c r="BV61" s="4829"/>
      <c r="BW61" s="4829"/>
      <c r="BX61" s="4829"/>
      <c r="BY61" s="4829"/>
      <c r="BZ61" s="4832"/>
      <c r="CA61" s="4730"/>
      <c r="CB61" s="4763"/>
      <c r="CC61" s="4829"/>
      <c r="CD61" s="4829"/>
      <c r="CE61" s="4829"/>
      <c r="CF61" s="4829"/>
      <c r="CG61" s="4829"/>
      <c r="CH61" s="4829"/>
      <c r="CI61" s="4829"/>
      <c r="CJ61" s="4829"/>
      <c r="CK61" s="4829"/>
      <c r="CL61" s="4829"/>
      <c r="CM61" s="4832"/>
      <c r="CN61" s="4730"/>
      <c r="CO61" s="4763"/>
      <c r="CP61" s="4829"/>
      <c r="CQ61" s="4829"/>
      <c r="CR61" s="4829"/>
      <c r="CS61" s="4829"/>
      <c r="CT61" s="4829"/>
      <c r="CU61" s="4829"/>
      <c r="CV61" s="4829"/>
      <c r="CW61" s="4829"/>
      <c r="CX61" s="4829"/>
      <c r="CY61" s="4829"/>
      <c r="CZ61" s="4832"/>
      <c r="DA61" s="4730"/>
    </row>
    <row r="62" spans="1:105" ht="14">
      <c r="A62" s="4730"/>
      <c r="B62" s="4745"/>
      <c r="C62" s="4774"/>
      <c r="D62" s="4774"/>
      <c r="E62" s="4774"/>
      <c r="F62" s="4833"/>
      <c r="G62" s="4774"/>
      <c r="H62" s="4774"/>
      <c r="I62" s="4774"/>
      <c r="J62" s="4774"/>
      <c r="K62" s="4774"/>
      <c r="L62" s="4774"/>
      <c r="M62" s="4773"/>
      <c r="N62" s="4773"/>
      <c r="O62" s="4748"/>
      <c r="P62" s="4774"/>
      <c r="Q62" s="4774"/>
      <c r="R62" s="4774"/>
      <c r="S62" s="4774"/>
      <c r="T62" s="4774"/>
      <c r="U62" s="4774"/>
      <c r="V62" s="4774"/>
      <c r="W62" s="4774"/>
      <c r="X62" s="4774"/>
      <c r="Y62" s="4774"/>
      <c r="Z62" s="4799"/>
      <c r="AA62" s="4737"/>
      <c r="AB62" s="4745"/>
      <c r="AC62" s="4774"/>
      <c r="AD62" s="4774"/>
      <c r="AE62" s="4774"/>
      <c r="AF62" s="4774"/>
      <c r="AG62" s="4774"/>
      <c r="AH62" s="4774"/>
      <c r="AI62" s="4774"/>
      <c r="AJ62" s="4774"/>
      <c r="AK62" s="4774"/>
      <c r="AL62" s="4774"/>
      <c r="AM62" s="4772"/>
      <c r="AN62" s="4737"/>
      <c r="AO62" s="4745"/>
      <c r="AP62" s="4774"/>
      <c r="AQ62" s="4774"/>
      <c r="AR62" s="4774"/>
      <c r="AS62" s="4774"/>
      <c r="AT62" s="4774"/>
      <c r="AU62" s="4774"/>
      <c r="AV62" s="4774"/>
      <c r="AW62" s="4774"/>
      <c r="AX62" s="4774"/>
      <c r="AY62" s="4774"/>
      <c r="AZ62" s="4772"/>
      <c r="BA62" s="4737"/>
      <c r="BB62" s="4745"/>
      <c r="BC62" s="4774"/>
      <c r="BD62" s="4774"/>
      <c r="BE62" s="4774"/>
      <c r="BF62" s="4774"/>
      <c r="BG62" s="4774"/>
      <c r="BH62" s="4774"/>
      <c r="BI62" s="4774"/>
      <c r="BJ62" s="4774"/>
      <c r="BK62" s="4774"/>
      <c r="BL62" s="4774"/>
      <c r="BM62" s="4745"/>
      <c r="BN62" s="4730"/>
      <c r="BO62" s="4745"/>
      <c r="BP62" s="4774"/>
      <c r="BQ62" s="4774"/>
      <c r="BR62" s="4774"/>
      <c r="BS62" s="4774"/>
      <c r="BT62" s="4774"/>
      <c r="BU62" s="4774"/>
      <c r="BV62" s="4774"/>
      <c r="BW62" s="4774"/>
      <c r="BX62" s="4774"/>
      <c r="BY62" s="4774"/>
      <c r="BZ62" s="4745"/>
      <c r="CA62" s="4730"/>
      <c r="CB62" s="4745"/>
      <c r="CC62" s="4774"/>
      <c r="CD62" s="4774"/>
      <c r="CE62" s="4774"/>
      <c r="CF62" s="4774"/>
      <c r="CG62" s="4774"/>
      <c r="CH62" s="4774"/>
      <c r="CI62" s="4774"/>
      <c r="CJ62" s="4774"/>
      <c r="CK62" s="4774"/>
      <c r="CL62" s="4774"/>
      <c r="CM62" s="4745"/>
      <c r="CN62" s="4730"/>
      <c r="CO62" s="4745"/>
      <c r="CP62" s="4774"/>
      <c r="CQ62" s="4774"/>
      <c r="CR62" s="4774"/>
      <c r="CS62" s="4774"/>
      <c r="CT62" s="4774"/>
      <c r="CU62" s="4774"/>
      <c r="CV62" s="4774"/>
      <c r="CW62" s="4774"/>
      <c r="CX62" s="4774"/>
      <c r="CY62" s="4774"/>
      <c r="CZ62" s="4745"/>
      <c r="DA62" s="4730"/>
    </row>
    <row r="63" spans="1:105" ht="42">
      <c r="A63" s="4730"/>
      <c r="B63" s="4730"/>
      <c r="C63" s="4730"/>
      <c r="D63" s="4730"/>
      <c r="E63" s="4730"/>
      <c r="F63" s="4834" t="s">
        <v>2118</v>
      </c>
      <c r="G63" s="4835" t="s">
        <v>2119</v>
      </c>
      <c r="H63" s="4836"/>
      <c r="I63" s="4730"/>
      <c r="J63" s="4730"/>
      <c r="K63" s="4730"/>
      <c r="L63" s="4730"/>
      <c r="M63" s="4737"/>
      <c r="N63" s="4737"/>
      <c r="O63" s="4748"/>
      <c r="P63" s="4778" t="s">
        <v>2120</v>
      </c>
      <c r="Q63" s="4779"/>
      <c r="R63" s="4779"/>
      <c r="S63" s="4773"/>
      <c r="T63" s="4773"/>
      <c r="U63" s="4779" t="s">
        <v>2121</v>
      </c>
      <c r="V63" s="4779"/>
      <c r="W63" s="4773"/>
      <c r="X63" s="4773"/>
      <c r="Y63" s="4779"/>
      <c r="Z63" s="4799"/>
      <c r="AA63" s="4737"/>
      <c r="AB63" s="4730"/>
      <c r="AC63" s="4730"/>
      <c r="AD63" s="4730"/>
      <c r="AE63" s="4730"/>
      <c r="AF63" s="4730"/>
      <c r="AG63" s="4730"/>
      <c r="AH63" s="4730"/>
      <c r="AI63" s="4730"/>
      <c r="AJ63" s="4730"/>
      <c r="AK63" s="4730"/>
      <c r="AL63" s="4730"/>
      <c r="AM63" s="4737"/>
      <c r="AN63" s="4737"/>
      <c r="AO63" s="4730"/>
      <c r="AP63" s="4730"/>
      <c r="AQ63" s="4730"/>
      <c r="AR63" s="4730"/>
      <c r="AS63" s="4730"/>
      <c r="AT63" s="4730"/>
      <c r="AU63" s="4730"/>
      <c r="AV63" s="4730"/>
      <c r="AW63" s="4730"/>
      <c r="AX63" s="4730"/>
      <c r="AY63" s="4730"/>
      <c r="AZ63" s="4737"/>
      <c r="BA63" s="4737"/>
      <c r="BB63" s="4730"/>
      <c r="BC63" s="4730"/>
      <c r="BD63" s="4730"/>
      <c r="BE63" s="4730"/>
      <c r="BF63" s="4730"/>
      <c r="BG63" s="4730"/>
      <c r="BH63" s="4730"/>
      <c r="BI63" s="4730"/>
      <c r="BJ63" s="4730"/>
      <c r="BK63" s="4730"/>
      <c r="BL63" s="4730"/>
      <c r="BM63" s="4730"/>
      <c r="BN63" s="4730"/>
      <c r="BO63" s="4730"/>
      <c r="BP63" s="4730"/>
      <c r="BQ63" s="4730"/>
      <c r="BR63" s="4730"/>
      <c r="BS63" s="4730"/>
      <c r="BT63" s="4730"/>
      <c r="BU63" s="4730"/>
      <c r="BV63" s="4730"/>
      <c r="BW63" s="4730"/>
      <c r="BX63" s="4730"/>
      <c r="BY63" s="4730"/>
      <c r="BZ63" s="4730"/>
      <c r="CA63" s="4730"/>
      <c r="CB63" s="4730"/>
      <c r="CC63" s="4730"/>
      <c r="CD63" s="4730"/>
      <c r="CE63" s="4730"/>
      <c r="CF63" s="4730"/>
      <c r="CG63" s="4730"/>
      <c r="CH63" s="4730"/>
      <c r="CI63" s="4730"/>
      <c r="CJ63" s="4730"/>
      <c r="CK63" s="4730"/>
      <c r="CL63" s="4730"/>
      <c r="CM63" s="4730"/>
      <c r="CN63" s="4730"/>
      <c r="CO63" s="4730"/>
      <c r="CP63" s="4730"/>
      <c r="CQ63" s="4730"/>
      <c r="CR63" s="4730"/>
      <c r="CS63" s="4730"/>
      <c r="CT63" s="4730"/>
      <c r="CU63" s="4730"/>
      <c r="CV63" s="4730"/>
      <c r="CW63" s="4730"/>
      <c r="CX63" s="4730"/>
      <c r="CY63" s="4730"/>
      <c r="CZ63" s="4730"/>
      <c r="DA63" s="4730"/>
    </row>
    <row r="64" spans="1:105" ht="70">
      <c r="A64" s="4730"/>
      <c r="B64" s="4730"/>
      <c r="C64" s="4730"/>
      <c r="D64" s="4730"/>
      <c r="E64" s="4730"/>
      <c r="F64" s="4837" t="s">
        <v>2122</v>
      </c>
      <c r="G64" s="4838"/>
      <c r="H64" s="4839"/>
      <c r="I64" s="4730"/>
      <c r="J64" s="4730"/>
      <c r="K64" s="4730"/>
      <c r="L64" s="4730"/>
      <c r="M64" s="4737"/>
      <c r="N64" s="4737"/>
      <c r="O64" s="4748"/>
      <c r="P64" s="4773" t="s">
        <v>2123</v>
      </c>
      <c r="Q64" s="4773"/>
      <c r="R64" s="4773"/>
      <c r="S64" s="4773"/>
      <c r="T64" s="4773"/>
      <c r="U64" s="4773"/>
      <c r="V64" s="4773"/>
      <c r="W64" s="4773"/>
      <c r="X64" s="4773"/>
      <c r="Y64" s="4773"/>
      <c r="Z64" s="4799"/>
      <c r="AA64" s="4737"/>
      <c r="AB64" s="4730"/>
      <c r="AC64" s="4730"/>
      <c r="AD64" s="4730"/>
      <c r="AE64" s="4730"/>
      <c r="AF64" s="4730"/>
      <c r="AG64" s="4730"/>
      <c r="AH64" s="4730"/>
      <c r="AI64" s="4730"/>
      <c r="AJ64" s="4730"/>
      <c r="AK64" s="4730"/>
      <c r="AL64" s="4730"/>
      <c r="AM64" s="4737"/>
      <c r="AN64" s="4737"/>
      <c r="AO64" s="4730"/>
      <c r="AP64" s="4730"/>
      <c r="AQ64" s="4730"/>
      <c r="AR64" s="4730"/>
      <c r="AS64" s="4730"/>
      <c r="AT64" s="4730"/>
      <c r="AU64" s="4730"/>
      <c r="AV64" s="4730"/>
      <c r="AW64" s="4730"/>
      <c r="AX64" s="4730"/>
      <c r="AY64" s="4730"/>
      <c r="AZ64" s="4737"/>
      <c r="BA64" s="4737"/>
      <c r="BB64" s="4730"/>
      <c r="BC64" s="4730"/>
      <c r="BD64" s="4730"/>
      <c r="BE64" s="4730"/>
      <c r="BF64" s="4730"/>
      <c r="BG64" s="4730"/>
      <c r="BH64" s="4730"/>
      <c r="BI64" s="4730"/>
      <c r="BJ64" s="4730"/>
      <c r="BK64" s="4730"/>
      <c r="BL64" s="4730"/>
      <c r="BM64" s="4730"/>
      <c r="BN64" s="4730"/>
      <c r="BO64" s="4730"/>
      <c r="BP64" s="4730"/>
      <c r="BQ64" s="4730"/>
      <c r="BR64" s="4730"/>
      <c r="BS64" s="4730"/>
      <c r="BT64" s="4730"/>
      <c r="BU64" s="4730"/>
      <c r="BV64" s="4730"/>
      <c r="BW64" s="4730"/>
      <c r="BX64" s="4730"/>
      <c r="BY64" s="4730"/>
      <c r="BZ64" s="4730"/>
      <c r="CA64" s="4730"/>
      <c r="CB64" s="4730"/>
      <c r="CC64" s="4730"/>
      <c r="CD64" s="4730"/>
      <c r="CE64" s="4730"/>
      <c r="CF64" s="4730"/>
      <c r="CG64" s="4730"/>
      <c r="CH64" s="4730"/>
      <c r="CI64" s="4730"/>
      <c r="CJ64" s="4730"/>
      <c r="CK64" s="4730"/>
      <c r="CL64" s="4730"/>
      <c r="CM64" s="4730"/>
      <c r="CN64" s="4730"/>
      <c r="CO64" s="4730"/>
      <c r="CP64" s="4730"/>
      <c r="CQ64" s="4730"/>
      <c r="CR64" s="4730"/>
      <c r="CS64" s="4730"/>
      <c r="CT64" s="4730"/>
      <c r="CU64" s="4730"/>
      <c r="CV64" s="4730"/>
      <c r="CW64" s="4730"/>
      <c r="CX64" s="4730"/>
      <c r="CY64" s="4730"/>
      <c r="CZ64" s="4730"/>
      <c r="DA64" s="4730"/>
    </row>
    <row r="65" spans="1:105" ht="89.25" customHeight="1">
      <c r="A65" s="4730"/>
      <c r="B65" s="4730"/>
      <c r="C65" s="4730"/>
      <c r="D65" s="4730"/>
      <c r="E65" s="4730"/>
      <c r="F65" s="4837" t="s">
        <v>2124</v>
      </c>
      <c r="G65" s="4838"/>
      <c r="H65" s="4839"/>
      <c r="I65" s="4730"/>
      <c r="J65" s="4730"/>
      <c r="K65" s="4730"/>
      <c r="L65" s="4730"/>
      <c r="M65" s="4737"/>
      <c r="N65" s="4737"/>
      <c r="O65" s="4748"/>
      <c r="P65" s="4786"/>
      <c r="Q65" s="4786"/>
      <c r="R65" s="4786"/>
      <c r="S65" s="4787" t="str">
        <f>CONCATENATE("Figures grouped by Accident Year ending  ",F3)</f>
        <v>Figures grouped by Accident Year ending  0-Jan</v>
      </c>
      <c r="T65" s="4840"/>
      <c r="U65" s="4787" t="str">
        <f>CONCATENATE("Claim Payments recovered during ",$C$8)</f>
        <v>Claim Payments recovered during 0</v>
      </c>
      <c r="V65" s="4787" t="str">
        <f>CONCATENATE("Cumulative Recoveries from accident year to end of financial year ",$C$8)</f>
        <v>Cumulative Recoveries from accident year to end of financial year 0</v>
      </c>
      <c r="W65" s="4840"/>
      <c r="X65" s="4787" t="str">
        <f>CONCATENATE("Case reserves on Non-Reinsurance recoveries outstanding at end of financial year ",$C$8)</f>
        <v>Case reserves on Non-Reinsurance recoveries outstanding at end of financial year 0</v>
      </c>
      <c r="Y65" s="4790"/>
      <c r="Z65" s="4799"/>
      <c r="AA65" s="4737"/>
      <c r="AB65" s="4730"/>
      <c r="AC65" s="4730"/>
      <c r="AD65" s="4730"/>
      <c r="AE65" s="4730"/>
      <c r="AF65" s="4730"/>
      <c r="AG65" s="4730"/>
      <c r="AH65" s="4730"/>
      <c r="AI65" s="4730"/>
      <c r="AJ65" s="4730"/>
      <c r="AK65" s="4730"/>
      <c r="AL65" s="4730"/>
      <c r="AM65" s="4737"/>
      <c r="AN65" s="4737"/>
      <c r="AO65" s="4730"/>
      <c r="AP65" s="4730"/>
      <c r="AQ65" s="4730"/>
      <c r="AR65" s="4730"/>
      <c r="AS65" s="4730"/>
      <c r="AT65" s="4730"/>
      <c r="AU65" s="4730"/>
      <c r="AV65" s="4730"/>
      <c r="AW65" s="4730"/>
      <c r="AX65" s="4730"/>
      <c r="AY65" s="4730"/>
      <c r="AZ65" s="4737"/>
      <c r="BA65" s="4737"/>
      <c r="BB65" s="4730"/>
      <c r="BC65" s="4730"/>
      <c r="BD65" s="4730"/>
      <c r="BE65" s="4730"/>
      <c r="BF65" s="4730"/>
      <c r="BG65" s="4730"/>
      <c r="BH65" s="4730"/>
      <c r="BI65" s="4730"/>
      <c r="BJ65" s="4730"/>
      <c r="BK65" s="4730"/>
      <c r="BL65" s="4730"/>
      <c r="BM65" s="4730"/>
      <c r="BN65" s="4730"/>
      <c r="BO65" s="4730"/>
      <c r="BP65" s="4730"/>
      <c r="BQ65" s="4730"/>
      <c r="BR65" s="4730"/>
      <c r="BS65" s="4730"/>
      <c r="BT65" s="4730"/>
      <c r="BU65" s="4730"/>
      <c r="BV65" s="4730"/>
      <c r="BW65" s="4730"/>
      <c r="BX65" s="4730"/>
      <c r="BY65" s="4730"/>
      <c r="BZ65" s="4730"/>
      <c r="CA65" s="4730"/>
      <c r="CB65" s="4730"/>
      <c r="CC65" s="4730"/>
      <c r="CD65" s="4730"/>
      <c r="CE65" s="4730"/>
      <c r="CF65" s="4730"/>
      <c r="CG65" s="4730"/>
      <c r="CH65" s="4730"/>
      <c r="CI65" s="4730"/>
      <c r="CJ65" s="4730"/>
      <c r="CK65" s="4730"/>
      <c r="CL65" s="4730"/>
      <c r="CM65" s="4730"/>
      <c r="CN65" s="4730"/>
      <c r="CO65" s="4730"/>
      <c r="CP65" s="4730"/>
      <c r="CQ65" s="4730"/>
      <c r="CR65" s="4730"/>
      <c r="CS65" s="4730"/>
      <c r="CT65" s="4730"/>
      <c r="CU65" s="4730"/>
      <c r="CV65" s="4730"/>
      <c r="CW65" s="4730"/>
      <c r="CX65" s="4730"/>
      <c r="CY65" s="4730"/>
      <c r="CZ65" s="4730"/>
      <c r="DA65" s="4730"/>
    </row>
    <row r="66" spans="1:105" ht="14">
      <c r="A66" s="4730"/>
      <c r="B66" s="4730"/>
      <c r="C66" s="4730"/>
      <c r="D66" s="4730"/>
      <c r="E66" s="4730"/>
      <c r="F66" s="4841" t="s">
        <v>187</v>
      </c>
      <c r="G66" s="4842">
        <f>G64+G65</f>
        <v>0</v>
      </c>
      <c r="H66" s="4843"/>
      <c r="I66" s="4730"/>
      <c r="J66" s="4730"/>
      <c r="K66" s="4730"/>
      <c r="L66" s="4730"/>
      <c r="M66" s="4737"/>
      <c r="N66" s="4737"/>
      <c r="O66" s="4748"/>
      <c r="P66" s="4773"/>
      <c r="Q66" s="4773"/>
      <c r="R66" s="4773"/>
      <c r="S66" s="4793" t="s">
        <v>1074</v>
      </c>
      <c r="T66" s="4796"/>
      <c r="U66" s="4794" t="s">
        <v>1075</v>
      </c>
      <c r="V66" s="4794" t="s">
        <v>2112</v>
      </c>
      <c r="W66" s="4796"/>
      <c r="X66" s="4794" t="s">
        <v>1077</v>
      </c>
      <c r="Y66" s="4796"/>
      <c r="Z66" s="4799"/>
      <c r="AA66" s="4737"/>
      <c r="AB66" s="4730"/>
      <c r="AC66" s="4730"/>
      <c r="AD66" s="4730"/>
      <c r="AE66" s="4730"/>
      <c r="AF66" s="4730"/>
      <c r="AG66" s="4730"/>
      <c r="AH66" s="4730"/>
      <c r="AI66" s="4730"/>
      <c r="AJ66" s="4730"/>
      <c r="AK66" s="4730"/>
      <c r="AL66" s="4730"/>
      <c r="AM66" s="4737"/>
      <c r="AN66" s="4737"/>
      <c r="AO66" s="4730"/>
      <c r="AP66" s="4730"/>
      <c r="AQ66" s="4730"/>
      <c r="AR66" s="4730"/>
      <c r="AS66" s="4730"/>
      <c r="AT66" s="4730"/>
      <c r="AU66" s="4730"/>
      <c r="AV66" s="4730"/>
      <c r="AW66" s="4730"/>
      <c r="AX66" s="4730"/>
      <c r="AY66" s="4730"/>
      <c r="AZ66" s="4737"/>
      <c r="BA66" s="4737"/>
      <c r="BB66" s="4730"/>
      <c r="BC66" s="4730"/>
      <c r="BD66" s="4730"/>
      <c r="BE66" s="4730"/>
      <c r="BF66" s="4730"/>
      <c r="BG66" s="4730"/>
      <c r="BH66" s="4730"/>
      <c r="BI66" s="4730"/>
      <c r="BJ66" s="4730"/>
      <c r="BK66" s="4730"/>
      <c r="BL66" s="4730"/>
      <c r="BM66" s="4730"/>
      <c r="BN66" s="4730"/>
      <c r="BO66" s="4730"/>
      <c r="BP66" s="4730"/>
      <c r="BQ66" s="4730"/>
      <c r="BR66" s="4730"/>
      <c r="BS66" s="4730"/>
      <c r="BT66" s="4730"/>
      <c r="BU66" s="4730"/>
      <c r="BV66" s="4730"/>
      <c r="BW66" s="4730"/>
      <c r="BX66" s="4730"/>
      <c r="BY66" s="4730"/>
      <c r="BZ66" s="4730"/>
      <c r="CA66" s="4730"/>
      <c r="CB66" s="4730"/>
      <c r="CC66" s="4730"/>
      <c r="CD66" s="4730"/>
      <c r="CE66" s="4730"/>
      <c r="CF66" s="4730"/>
      <c r="CG66" s="4730"/>
      <c r="CH66" s="4730"/>
      <c r="CI66" s="4730"/>
      <c r="CJ66" s="4730"/>
      <c r="CK66" s="4730"/>
      <c r="CL66" s="4730"/>
      <c r="CM66" s="4730"/>
      <c r="CN66" s="4730"/>
      <c r="CO66" s="4730"/>
      <c r="CP66" s="4730"/>
      <c r="CQ66" s="4730"/>
      <c r="CR66" s="4730"/>
      <c r="CS66" s="4730"/>
      <c r="CT66" s="4730"/>
      <c r="CU66" s="4730"/>
      <c r="CV66" s="4730"/>
      <c r="CW66" s="4730"/>
      <c r="CX66" s="4730"/>
      <c r="CY66" s="4730"/>
      <c r="CZ66" s="4730"/>
      <c r="DA66" s="4730"/>
    </row>
    <row r="67" spans="1:105" ht="14">
      <c r="A67" s="4730"/>
      <c r="B67" s="4730"/>
      <c r="C67" s="4730"/>
      <c r="D67" s="4730"/>
      <c r="E67" s="4730"/>
      <c r="F67" s="4730"/>
      <c r="G67" s="4730"/>
      <c r="H67" s="4730"/>
      <c r="I67" s="4730"/>
      <c r="J67" s="4730"/>
      <c r="K67" s="4730"/>
      <c r="L67" s="4730"/>
      <c r="M67" s="4737"/>
      <c r="N67" s="4737"/>
      <c r="O67" s="4748"/>
      <c r="P67" s="4773"/>
      <c r="Q67" s="4773"/>
      <c r="R67" s="4773"/>
      <c r="S67" s="4800"/>
      <c r="T67" s="4803"/>
      <c r="U67" s="4801" t="s">
        <v>349</v>
      </c>
      <c r="V67" s="4801" t="s">
        <v>349</v>
      </c>
      <c r="W67" s="4803"/>
      <c r="X67" s="4801" t="s">
        <v>349</v>
      </c>
      <c r="Y67" s="4803"/>
      <c r="Z67" s="4799"/>
      <c r="AA67" s="4737"/>
      <c r="AB67" s="4730"/>
      <c r="AC67" s="4730"/>
      <c r="AD67" s="4730"/>
      <c r="AE67" s="4730"/>
      <c r="AF67" s="4730"/>
      <c r="AG67" s="4730"/>
      <c r="AH67" s="4730"/>
      <c r="AI67" s="4730"/>
      <c r="AJ67" s="4730"/>
      <c r="AK67" s="4730"/>
      <c r="AL67" s="4730"/>
      <c r="AM67" s="4737"/>
      <c r="AN67" s="4737"/>
      <c r="AO67" s="4730"/>
      <c r="AP67" s="4730"/>
      <c r="AQ67" s="4730"/>
      <c r="AR67" s="4730"/>
      <c r="AS67" s="4730"/>
      <c r="AT67" s="4730"/>
      <c r="AU67" s="4730"/>
      <c r="AV67" s="4730"/>
      <c r="AW67" s="4730"/>
      <c r="AX67" s="4730"/>
      <c r="AY67" s="4730"/>
      <c r="AZ67" s="4737"/>
      <c r="BA67" s="4737"/>
      <c r="BB67" s="4730"/>
      <c r="BC67" s="4730"/>
      <c r="BD67" s="4730"/>
      <c r="BE67" s="4730"/>
      <c r="BF67" s="4730"/>
      <c r="BG67" s="4730"/>
      <c r="BH67" s="4730"/>
      <c r="BI67" s="4730"/>
      <c r="BJ67" s="4730"/>
      <c r="BK67" s="4730"/>
      <c r="BL67" s="4730"/>
      <c r="BM67" s="4730"/>
      <c r="BN67" s="4730"/>
      <c r="BO67" s="4730"/>
      <c r="BP67" s="4730"/>
      <c r="BQ67" s="4730"/>
      <c r="BR67" s="4730"/>
      <c r="BS67" s="4730"/>
      <c r="BT67" s="4730"/>
      <c r="BU67" s="4730"/>
      <c r="BV67" s="4730"/>
      <c r="BW67" s="4730"/>
      <c r="BX67" s="4730"/>
      <c r="BY67" s="4730"/>
      <c r="BZ67" s="4730"/>
      <c r="CA67" s="4730"/>
      <c r="CB67" s="4730"/>
      <c r="CC67" s="4730"/>
      <c r="CD67" s="4730"/>
      <c r="CE67" s="4730"/>
      <c r="CF67" s="4730"/>
      <c r="CG67" s="4730"/>
      <c r="CH67" s="4730"/>
      <c r="CI67" s="4730"/>
      <c r="CJ67" s="4730"/>
      <c r="CK67" s="4730"/>
      <c r="CL67" s="4730"/>
      <c r="CM67" s="4730"/>
      <c r="CN67" s="4730"/>
      <c r="CO67" s="4730"/>
      <c r="CP67" s="4730"/>
      <c r="CQ67" s="4730"/>
      <c r="CR67" s="4730"/>
      <c r="CS67" s="4730"/>
      <c r="CT67" s="4730"/>
      <c r="CU67" s="4730"/>
      <c r="CV67" s="4730"/>
      <c r="CW67" s="4730"/>
      <c r="CX67" s="4730"/>
      <c r="CY67" s="4730"/>
      <c r="CZ67" s="4730"/>
      <c r="DA67" s="4730"/>
    </row>
    <row r="68" spans="1:105" ht="70">
      <c r="A68" s="4730"/>
      <c r="B68" s="4730"/>
      <c r="C68" s="4730"/>
      <c r="D68" s="5769" t="s">
        <v>290</v>
      </c>
      <c r="E68" s="5769"/>
      <c r="F68" s="5769"/>
      <c r="G68" s="5769"/>
      <c r="H68" s="4844" t="s">
        <v>2125</v>
      </c>
      <c r="I68" s="4845"/>
      <c r="J68" s="4846" t="s">
        <v>2126</v>
      </c>
      <c r="K68" s="4730"/>
      <c r="L68" s="4730"/>
      <c r="M68" s="4737"/>
      <c r="N68" s="4737"/>
      <c r="O68" s="4748"/>
      <c r="P68" s="4773"/>
      <c r="Q68" s="4773"/>
      <c r="R68" s="4773"/>
      <c r="S68" s="4793">
        <f>S46</f>
        <v>0</v>
      </c>
      <c r="T68" s="4847"/>
      <c r="U68" s="4817">
        <f>'50.23'!C37</f>
        <v>0</v>
      </c>
      <c r="V68" s="4817">
        <f>'50.23'!D37</f>
        <v>0</v>
      </c>
      <c r="W68" s="4847"/>
      <c r="X68" s="4817">
        <f>'50.23'!F37</f>
        <v>0</v>
      </c>
      <c r="Y68" s="4847"/>
      <c r="Z68" s="4799"/>
      <c r="AA68" s="4737"/>
      <c r="AB68" s="4730"/>
      <c r="AC68" s="4730"/>
      <c r="AD68" s="4730"/>
      <c r="AE68" s="4730"/>
      <c r="AF68" s="4730"/>
      <c r="AG68" s="4730"/>
      <c r="AH68" s="4730"/>
      <c r="AI68" s="4730"/>
      <c r="AJ68" s="4730"/>
      <c r="AK68" s="4730"/>
      <c r="AL68" s="4730"/>
      <c r="AM68" s="4737"/>
      <c r="AN68" s="4737"/>
      <c r="AO68" s="4730"/>
      <c r="AP68" s="4730"/>
      <c r="AQ68" s="4730"/>
      <c r="AR68" s="4730"/>
      <c r="AS68" s="4730"/>
      <c r="AT68" s="4730"/>
      <c r="AU68" s="4730"/>
      <c r="AV68" s="4730"/>
      <c r="AW68" s="4730"/>
      <c r="AX68" s="4730"/>
      <c r="AY68" s="4730"/>
      <c r="AZ68" s="4737"/>
      <c r="BA68" s="4737"/>
      <c r="BB68" s="4730"/>
      <c r="BC68" s="4730"/>
      <c r="BD68" s="4730"/>
      <c r="BE68" s="4730"/>
      <c r="BF68" s="4730"/>
      <c r="BG68" s="4730"/>
      <c r="BH68" s="4730"/>
      <c r="BI68" s="4730"/>
      <c r="BJ68" s="4730"/>
      <c r="BK68" s="4730"/>
      <c r="BL68" s="4730"/>
      <c r="BM68" s="4730"/>
      <c r="BN68" s="4730"/>
      <c r="BO68" s="4730"/>
      <c r="BP68" s="4730"/>
      <c r="BQ68" s="4730"/>
      <c r="BR68" s="4730"/>
      <c r="BS68" s="4730"/>
      <c r="BT68" s="4730"/>
      <c r="BU68" s="4730"/>
      <c r="BV68" s="4730"/>
      <c r="BW68" s="4730"/>
      <c r="BX68" s="4730"/>
      <c r="BY68" s="4730"/>
      <c r="BZ68" s="4730"/>
      <c r="CA68" s="4730"/>
      <c r="CB68" s="4730"/>
      <c r="CC68" s="4730"/>
      <c r="CD68" s="4730"/>
      <c r="CE68" s="4730"/>
      <c r="CF68" s="4730"/>
      <c r="CG68" s="4730"/>
      <c r="CH68" s="4730"/>
      <c r="CI68" s="4730"/>
      <c r="CJ68" s="4730"/>
      <c r="CK68" s="4730"/>
      <c r="CL68" s="4730"/>
      <c r="CM68" s="4730"/>
      <c r="CN68" s="4730"/>
      <c r="CO68" s="4730"/>
      <c r="CP68" s="4730"/>
      <c r="CQ68" s="4730"/>
      <c r="CR68" s="4730"/>
      <c r="CS68" s="4730"/>
      <c r="CT68" s="4730"/>
      <c r="CU68" s="4730"/>
      <c r="CV68" s="4730"/>
      <c r="CW68" s="4730"/>
      <c r="CX68" s="4730"/>
      <c r="CY68" s="4730"/>
      <c r="CZ68" s="4730"/>
      <c r="DA68" s="4730"/>
    </row>
    <row r="69" spans="1:105" ht="14">
      <c r="A69" s="4730"/>
      <c r="B69" s="4730"/>
      <c r="C69" s="4730"/>
      <c r="D69" s="5770" t="s">
        <v>710</v>
      </c>
      <c r="E69" s="5771"/>
      <c r="F69" s="5771"/>
      <c r="G69" s="5772"/>
      <c r="H69" s="4848"/>
      <c r="I69" s="4849"/>
      <c r="J69" s="4850"/>
      <c r="K69" s="4730"/>
      <c r="L69" s="4730"/>
      <c r="M69" s="4737"/>
      <c r="N69" s="4737"/>
      <c r="O69" s="4748"/>
      <c r="P69" s="4774"/>
      <c r="Q69" s="4774"/>
      <c r="R69" s="4774"/>
      <c r="S69" s="4793">
        <f t="shared" ref="S69:S77" si="49">S47</f>
        <v>-1</v>
      </c>
      <c r="T69" s="4810"/>
      <c r="U69" s="4817">
        <f>'50.23'!C38</f>
        <v>0</v>
      </c>
      <c r="V69" s="4817">
        <f>'50.23'!D38</f>
        <v>0</v>
      </c>
      <c r="W69" s="4810"/>
      <c r="X69" s="4817">
        <f>'50.23'!F38</f>
        <v>0</v>
      </c>
      <c r="Y69" s="4810"/>
      <c r="Z69" s="4799"/>
      <c r="AA69" s="4737"/>
      <c r="AB69" s="4730"/>
      <c r="AC69" s="4730"/>
      <c r="AD69" s="4730"/>
      <c r="AE69" s="4730"/>
      <c r="AF69" s="4730"/>
      <c r="AG69" s="4730"/>
      <c r="AH69" s="4730"/>
      <c r="AI69" s="4730"/>
      <c r="AJ69" s="4730"/>
      <c r="AK69" s="4730"/>
      <c r="AL69" s="4730"/>
      <c r="AM69" s="4737"/>
      <c r="AN69" s="4737"/>
      <c r="AO69" s="4730"/>
      <c r="AP69" s="4730"/>
      <c r="AQ69" s="4730"/>
      <c r="AR69" s="4730"/>
      <c r="AS69" s="4730"/>
      <c r="AT69" s="4730"/>
      <c r="AU69" s="4730"/>
      <c r="AV69" s="4730"/>
      <c r="AW69" s="4730"/>
      <c r="AX69" s="4730"/>
      <c r="AY69" s="4730"/>
      <c r="AZ69" s="4737"/>
      <c r="BA69" s="4737"/>
      <c r="BB69" s="4730"/>
      <c r="BC69" s="4730"/>
      <c r="BD69" s="4730"/>
      <c r="BE69" s="4730"/>
      <c r="BF69" s="4730"/>
      <c r="BG69" s="4730"/>
      <c r="BH69" s="4730"/>
      <c r="BI69" s="4730"/>
      <c r="BJ69" s="4730"/>
      <c r="BK69" s="4730"/>
      <c r="BL69" s="4730"/>
      <c r="BM69" s="4730"/>
      <c r="BN69" s="4730"/>
      <c r="BO69" s="4730"/>
      <c r="BP69" s="4730"/>
      <c r="BQ69" s="4730"/>
      <c r="BR69" s="4730"/>
      <c r="BS69" s="4730"/>
      <c r="BT69" s="4730"/>
      <c r="BU69" s="4730"/>
      <c r="BV69" s="4730"/>
      <c r="BW69" s="4730"/>
      <c r="BX69" s="4730"/>
      <c r="BY69" s="4730"/>
      <c r="BZ69" s="4730"/>
      <c r="CA69" s="4730"/>
      <c r="CB69" s="4730"/>
      <c r="CC69" s="4730"/>
      <c r="CD69" s="4730"/>
      <c r="CE69" s="4730"/>
      <c r="CF69" s="4730"/>
      <c r="CG69" s="4730"/>
      <c r="CH69" s="4730"/>
      <c r="CI69" s="4730"/>
      <c r="CJ69" s="4730"/>
      <c r="CK69" s="4730"/>
      <c r="CL69" s="4730"/>
      <c r="CM69" s="4730"/>
      <c r="CN69" s="4730"/>
      <c r="CO69" s="4730"/>
      <c r="CP69" s="4730"/>
      <c r="CQ69" s="4730"/>
      <c r="CR69" s="4730"/>
      <c r="CS69" s="4730"/>
      <c r="CT69" s="4730"/>
      <c r="CU69" s="4730"/>
      <c r="CV69" s="4730"/>
      <c r="CW69" s="4730"/>
      <c r="CX69" s="4730"/>
      <c r="CY69" s="4730"/>
      <c r="CZ69" s="4730"/>
      <c r="DA69" s="4730"/>
    </row>
    <row r="70" spans="1:105" ht="14">
      <c r="A70" s="4730"/>
      <c r="B70" s="4730"/>
      <c r="C70" s="4730"/>
      <c r="D70" s="5767" t="s">
        <v>706</v>
      </c>
      <c r="E70" s="5767"/>
      <c r="F70" s="5767"/>
      <c r="G70" s="5767"/>
      <c r="H70" s="4848"/>
      <c r="I70" s="4849"/>
      <c r="J70" s="4850"/>
      <c r="K70" s="4730"/>
      <c r="L70" s="4730"/>
      <c r="M70" s="4737"/>
      <c r="N70" s="4737"/>
      <c r="O70" s="4748"/>
      <c r="P70" s="4773"/>
      <c r="Q70" s="4773"/>
      <c r="R70" s="4773"/>
      <c r="S70" s="4793">
        <f t="shared" si="49"/>
        <v>-2</v>
      </c>
      <c r="T70" s="4812"/>
      <c r="U70" s="4817">
        <f>'50.23'!C39</f>
        <v>0</v>
      </c>
      <c r="V70" s="4817">
        <f>'50.23'!D39</f>
        <v>0</v>
      </c>
      <c r="W70" s="4812"/>
      <c r="X70" s="4817">
        <f>'50.23'!F39</f>
        <v>0</v>
      </c>
      <c r="Y70" s="4812"/>
      <c r="Z70" s="4799"/>
      <c r="AA70" s="4737"/>
      <c r="AB70" s="4730"/>
      <c r="AC70" s="4730"/>
      <c r="AD70" s="4730"/>
      <c r="AE70" s="4730"/>
      <c r="AF70" s="4730"/>
      <c r="AG70" s="4730"/>
      <c r="AH70" s="4730"/>
      <c r="AI70" s="4730"/>
      <c r="AJ70" s="4730"/>
      <c r="AK70" s="4730"/>
      <c r="AL70" s="4730"/>
      <c r="AM70" s="4737"/>
      <c r="AN70" s="4737"/>
      <c r="AO70" s="4730"/>
      <c r="AP70" s="4730"/>
      <c r="AQ70" s="4730"/>
      <c r="AR70" s="4730"/>
      <c r="AS70" s="4730"/>
      <c r="AT70" s="4730"/>
      <c r="AU70" s="4730"/>
      <c r="AV70" s="4730"/>
      <c r="AW70" s="4730"/>
      <c r="AX70" s="4730"/>
      <c r="AY70" s="4730"/>
      <c r="AZ70" s="4737"/>
      <c r="BA70" s="4737"/>
      <c r="BB70" s="4730"/>
      <c r="BC70" s="4730"/>
      <c r="BD70" s="4730"/>
      <c r="BE70" s="4730"/>
      <c r="BF70" s="4730"/>
      <c r="BG70" s="4730"/>
      <c r="BH70" s="4730"/>
      <c r="BI70" s="4730"/>
      <c r="BJ70" s="4730"/>
      <c r="BK70" s="4730"/>
      <c r="BL70" s="4730"/>
      <c r="BM70" s="4730"/>
      <c r="BN70" s="4730"/>
      <c r="BO70" s="4730"/>
      <c r="BP70" s="4730"/>
      <c r="BQ70" s="4730"/>
      <c r="BR70" s="4730"/>
      <c r="BS70" s="4730"/>
      <c r="BT70" s="4730"/>
      <c r="BU70" s="4730"/>
      <c r="BV70" s="4730"/>
      <c r="BW70" s="4730"/>
      <c r="BX70" s="4730"/>
      <c r="BY70" s="4730"/>
      <c r="BZ70" s="4730"/>
      <c r="CA70" s="4730"/>
      <c r="CB70" s="4730"/>
      <c r="CC70" s="4730"/>
      <c r="CD70" s="4730"/>
      <c r="CE70" s="4730"/>
      <c r="CF70" s="4730"/>
      <c r="CG70" s="4730"/>
      <c r="CH70" s="4730"/>
      <c r="CI70" s="4730"/>
      <c r="CJ70" s="4730"/>
      <c r="CK70" s="4730"/>
      <c r="CL70" s="4730"/>
      <c r="CM70" s="4730"/>
      <c r="CN70" s="4730"/>
      <c r="CO70" s="4730"/>
      <c r="CP70" s="4730"/>
      <c r="CQ70" s="4730"/>
      <c r="CR70" s="4730"/>
      <c r="CS70" s="4730"/>
      <c r="CT70" s="4730"/>
      <c r="CU70" s="4730"/>
      <c r="CV70" s="4730"/>
      <c r="CW70" s="4730"/>
      <c r="CX70" s="4730"/>
      <c r="CY70" s="4730"/>
      <c r="CZ70" s="4730"/>
      <c r="DA70" s="4730"/>
    </row>
    <row r="71" spans="1:105" ht="14">
      <c r="A71" s="4730"/>
      <c r="B71" s="4730"/>
      <c r="C71" s="4730"/>
      <c r="D71" s="5767" t="s">
        <v>2127</v>
      </c>
      <c r="E71" s="5767"/>
      <c r="F71" s="5767"/>
      <c r="G71" s="5767"/>
      <c r="H71" s="4848"/>
      <c r="I71" s="4849"/>
      <c r="J71" s="4850"/>
      <c r="K71" s="4730"/>
      <c r="L71" s="4730"/>
      <c r="M71" s="4737"/>
      <c r="N71" s="4737"/>
      <c r="O71" s="4748"/>
      <c r="P71" s="4773"/>
      <c r="Q71" s="4773"/>
      <c r="R71" s="4773"/>
      <c r="S71" s="4793">
        <f t="shared" si="49"/>
        <v>-3</v>
      </c>
      <c r="T71" s="4812"/>
      <c r="U71" s="4817">
        <f>'50.23'!C40</f>
        <v>0</v>
      </c>
      <c r="V71" s="4817">
        <f>'50.23'!D40</f>
        <v>0</v>
      </c>
      <c r="W71" s="4812"/>
      <c r="X71" s="4817">
        <f>'50.23'!F40</f>
        <v>0</v>
      </c>
      <c r="Y71" s="4812"/>
      <c r="Z71" s="4799"/>
      <c r="AA71" s="4737"/>
      <c r="AB71" s="4730"/>
      <c r="AC71" s="4730"/>
      <c r="AD71" s="4730"/>
      <c r="AE71" s="4730"/>
      <c r="AF71" s="4730"/>
      <c r="AG71" s="4730"/>
      <c r="AH71" s="4730"/>
      <c r="AI71" s="4730"/>
      <c r="AJ71" s="4730"/>
      <c r="AK71" s="4730"/>
      <c r="AL71" s="4730"/>
      <c r="AM71" s="4737"/>
      <c r="AN71" s="4737"/>
      <c r="AO71" s="4730"/>
      <c r="AP71" s="4730"/>
      <c r="AQ71" s="4730"/>
      <c r="AR71" s="4730"/>
      <c r="AS71" s="4730"/>
      <c r="AT71" s="4730"/>
      <c r="AU71" s="4730"/>
      <c r="AV71" s="4730"/>
      <c r="AW71" s="4730"/>
      <c r="AX71" s="4730"/>
      <c r="AY71" s="4730"/>
      <c r="AZ71" s="4737"/>
      <c r="BA71" s="4737"/>
      <c r="BB71" s="4730"/>
      <c r="BC71" s="4730"/>
      <c r="BD71" s="4730"/>
      <c r="BE71" s="4730"/>
      <c r="BF71" s="4730"/>
      <c r="BG71" s="4730"/>
      <c r="BH71" s="4730"/>
      <c r="BI71" s="4730"/>
      <c r="BJ71" s="4730"/>
      <c r="BK71" s="4730"/>
      <c r="BL71" s="4730"/>
      <c r="BM71" s="4730"/>
      <c r="BN71" s="4730"/>
      <c r="BO71" s="4730"/>
      <c r="BP71" s="4730"/>
      <c r="BQ71" s="4730"/>
      <c r="BR71" s="4730"/>
      <c r="BS71" s="4730"/>
      <c r="BT71" s="4730"/>
      <c r="BU71" s="4730"/>
      <c r="BV71" s="4730"/>
      <c r="BW71" s="4730"/>
      <c r="BX71" s="4730"/>
      <c r="BY71" s="4730"/>
      <c r="BZ71" s="4730"/>
      <c r="CA71" s="4730"/>
      <c r="CB71" s="4730"/>
      <c r="CC71" s="4730"/>
      <c r="CD71" s="4730"/>
      <c r="CE71" s="4730"/>
      <c r="CF71" s="4730"/>
      <c r="CG71" s="4730"/>
      <c r="CH71" s="4730"/>
      <c r="CI71" s="4730"/>
      <c r="CJ71" s="4730"/>
      <c r="CK71" s="4730"/>
      <c r="CL71" s="4730"/>
      <c r="CM71" s="4730"/>
      <c r="CN71" s="4730"/>
      <c r="CO71" s="4730"/>
      <c r="CP71" s="4730"/>
      <c r="CQ71" s="4730"/>
      <c r="CR71" s="4730"/>
      <c r="CS71" s="4730"/>
      <c r="CT71" s="4730"/>
      <c r="CU71" s="4730"/>
      <c r="CV71" s="4730"/>
      <c r="CW71" s="4730"/>
      <c r="CX71" s="4730"/>
      <c r="CY71" s="4730"/>
      <c r="CZ71" s="4730"/>
      <c r="DA71" s="4730"/>
    </row>
    <row r="72" spans="1:105" ht="15" customHeight="1">
      <c r="A72" s="4730"/>
      <c r="B72" s="4730"/>
      <c r="C72" s="4730"/>
      <c r="D72" s="5770" t="s">
        <v>670</v>
      </c>
      <c r="E72" s="5771"/>
      <c r="F72" s="5771"/>
      <c r="G72" s="5772"/>
      <c r="H72" s="4848"/>
      <c r="I72" s="4849"/>
      <c r="J72" s="4850"/>
      <c r="K72" s="4730"/>
      <c r="L72" s="4730"/>
      <c r="M72" s="4737"/>
      <c r="N72" s="4737"/>
      <c r="O72" s="4748"/>
      <c r="P72" s="4773"/>
      <c r="Q72" s="4773"/>
      <c r="R72" s="4773"/>
      <c r="S72" s="4793">
        <f t="shared" si="49"/>
        <v>-4</v>
      </c>
      <c r="T72" s="4847"/>
      <c r="U72" s="4817">
        <f>'50.23'!C41</f>
        <v>0</v>
      </c>
      <c r="V72" s="4817">
        <f>'50.23'!D41</f>
        <v>0</v>
      </c>
      <c r="W72" s="4847"/>
      <c r="X72" s="4817">
        <f>'50.23'!F41</f>
        <v>0</v>
      </c>
      <c r="Y72" s="4847"/>
      <c r="Z72" s="4799"/>
      <c r="AA72" s="4737"/>
      <c r="AB72" s="4730"/>
      <c r="AC72" s="4730"/>
      <c r="AD72" s="4730"/>
      <c r="AE72" s="4730"/>
      <c r="AF72" s="4730"/>
      <c r="AG72" s="4730"/>
      <c r="AH72" s="4730"/>
      <c r="AI72" s="4730"/>
      <c r="AJ72" s="4730"/>
      <c r="AK72" s="4730"/>
      <c r="AL72" s="4730"/>
      <c r="AM72" s="4737"/>
      <c r="AN72" s="4737"/>
      <c r="AO72" s="4730"/>
      <c r="AP72" s="4730"/>
      <c r="AQ72" s="4730"/>
      <c r="AR72" s="4730"/>
      <c r="AS72" s="4730"/>
      <c r="AT72" s="4730"/>
      <c r="AU72" s="4730"/>
      <c r="AV72" s="4730"/>
      <c r="AW72" s="4730"/>
      <c r="AX72" s="4730"/>
      <c r="AY72" s="4730"/>
      <c r="AZ72" s="4737"/>
      <c r="BA72" s="4737"/>
      <c r="BB72" s="4730"/>
      <c r="BC72" s="4730"/>
      <c r="BD72" s="4730"/>
      <c r="BE72" s="4730"/>
      <c r="BF72" s="4730"/>
      <c r="BG72" s="4730"/>
      <c r="BH72" s="4730"/>
      <c r="BI72" s="4730"/>
      <c r="BJ72" s="4730"/>
      <c r="BK72" s="4730"/>
      <c r="BL72" s="4730"/>
      <c r="BM72" s="4730"/>
      <c r="BN72" s="4730"/>
      <c r="BO72" s="4730"/>
      <c r="BP72" s="4730"/>
      <c r="BQ72" s="4730"/>
      <c r="BR72" s="4730"/>
      <c r="BS72" s="4730"/>
      <c r="BT72" s="4730"/>
      <c r="BU72" s="4730"/>
      <c r="BV72" s="4730"/>
      <c r="BW72" s="4730"/>
      <c r="BX72" s="4730"/>
      <c r="BY72" s="4730"/>
      <c r="BZ72" s="4730"/>
      <c r="CA72" s="4730"/>
      <c r="CB72" s="4730"/>
      <c r="CC72" s="4730"/>
      <c r="CD72" s="4730"/>
      <c r="CE72" s="4730"/>
      <c r="CF72" s="4730"/>
      <c r="CG72" s="4730"/>
      <c r="CH72" s="4730"/>
      <c r="CI72" s="4730"/>
      <c r="CJ72" s="4730"/>
      <c r="CK72" s="4730"/>
      <c r="CL72" s="4730"/>
      <c r="CM72" s="4730"/>
      <c r="CN72" s="4730"/>
      <c r="CO72" s="4730"/>
      <c r="CP72" s="4730"/>
      <c r="CQ72" s="4730"/>
      <c r="CR72" s="4730"/>
      <c r="CS72" s="4730"/>
      <c r="CT72" s="4730"/>
      <c r="CU72" s="4730"/>
      <c r="CV72" s="4730"/>
      <c r="CW72" s="4730"/>
      <c r="CX72" s="4730"/>
      <c r="CY72" s="4730"/>
      <c r="CZ72" s="4730"/>
      <c r="DA72" s="4730"/>
    </row>
    <row r="73" spans="1:105" ht="14">
      <c r="A73" s="4730"/>
      <c r="B73" s="4730"/>
      <c r="C73" s="4730"/>
      <c r="D73" s="5767" t="s">
        <v>669</v>
      </c>
      <c r="E73" s="5767"/>
      <c r="F73" s="5767"/>
      <c r="G73" s="5767"/>
      <c r="H73" s="4848"/>
      <c r="I73" s="4849"/>
      <c r="J73" s="4850"/>
      <c r="K73" s="4730"/>
      <c r="L73" s="4730"/>
      <c r="M73" s="4737"/>
      <c r="N73" s="4737"/>
      <c r="O73" s="4748"/>
      <c r="P73" s="4773"/>
      <c r="Q73" s="4773"/>
      <c r="R73" s="4773"/>
      <c r="S73" s="4793">
        <f t="shared" si="49"/>
        <v>-5</v>
      </c>
      <c r="T73" s="4847"/>
      <c r="U73" s="4817">
        <f>'50.23'!C42</f>
        <v>0</v>
      </c>
      <c r="V73" s="4817">
        <f>'50.23'!D42</f>
        <v>0</v>
      </c>
      <c r="W73" s="4847"/>
      <c r="X73" s="4817">
        <f>'50.23'!F42</f>
        <v>0</v>
      </c>
      <c r="Y73" s="4847"/>
      <c r="Z73" s="4799"/>
      <c r="AA73" s="4737"/>
      <c r="AB73" s="4730"/>
      <c r="AC73" s="4730"/>
      <c r="AD73" s="4730"/>
      <c r="AE73" s="4730"/>
      <c r="AF73" s="4730"/>
      <c r="AG73" s="4730"/>
      <c r="AH73" s="4730"/>
      <c r="AI73" s="4730"/>
      <c r="AJ73" s="4730"/>
      <c r="AK73" s="4730"/>
      <c r="AL73" s="4730"/>
      <c r="AM73" s="4737"/>
      <c r="AN73" s="4737"/>
      <c r="AO73" s="4730"/>
      <c r="AP73" s="4730"/>
      <c r="AQ73" s="4730"/>
      <c r="AR73" s="4730"/>
      <c r="AS73" s="4730"/>
      <c r="AT73" s="4730"/>
      <c r="AU73" s="4730"/>
      <c r="AV73" s="4730"/>
      <c r="AW73" s="4730"/>
      <c r="AX73" s="4730"/>
      <c r="AY73" s="4730"/>
      <c r="AZ73" s="4737"/>
      <c r="BA73" s="4737"/>
      <c r="BB73" s="4730"/>
      <c r="BC73" s="4730"/>
      <c r="BD73" s="4730"/>
      <c r="BE73" s="4730"/>
      <c r="BF73" s="4730"/>
      <c r="BG73" s="4730"/>
      <c r="BH73" s="4730"/>
      <c r="BI73" s="4730"/>
      <c r="BJ73" s="4730"/>
      <c r="BK73" s="4730"/>
      <c r="BL73" s="4730"/>
      <c r="BM73" s="4730"/>
      <c r="BN73" s="4730"/>
      <c r="BO73" s="4730"/>
      <c r="BP73" s="4730"/>
      <c r="BQ73" s="4730"/>
      <c r="BR73" s="4730"/>
      <c r="BS73" s="4730"/>
      <c r="BT73" s="4730"/>
      <c r="BU73" s="4730"/>
      <c r="BV73" s="4730"/>
      <c r="BW73" s="4730"/>
      <c r="BX73" s="4730"/>
      <c r="BY73" s="4730"/>
      <c r="BZ73" s="4730"/>
      <c r="CA73" s="4730"/>
      <c r="CB73" s="4730"/>
      <c r="CC73" s="4730"/>
      <c r="CD73" s="4730"/>
      <c r="CE73" s="4730"/>
      <c r="CF73" s="4730"/>
      <c r="CG73" s="4730"/>
      <c r="CH73" s="4730"/>
      <c r="CI73" s="4730"/>
      <c r="CJ73" s="4730"/>
      <c r="CK73" s="4730"/>
      <c r="CL73" s="4730"/>
      <c r="CM73" s="4730"/>
      <c r="CN73" s="4730"/>
      <c r="CO73" s="4730"/>
      <c r="CP73" s="4730"/>
      <c r="CQ73" s="4730"/>
      <c r="CR73" s="4730"/>
      <c r="CS73" s="4730"/>
      <c r="CT73" s="4730"/>
      <c r="CU73" s="4730"/>
      <c r="CV73" s="4730"/>
      <c r="CW73" s="4730"/>
      <c r="CX73" s="4730"/>
      <c r="CY73" s="4730"/>
      <c r="CZ73" s="4730"/>
      <c r="DA73" s="4730"/>
    </row>
    <row r="74" spans="1:105" ht="14">
      <c r="A74" s="4730"/>
      <c r="B74" s="4730"/>
      <c r="C74" s="4730"/>
      <c r="D74" s="5767" t="s">
        <v>333</v>
      </c>
      <c r="E74" s="5767"/>
      <c r="F74" s="5767"/>
      <c r="G74" s="5767"/>
      <c r="H74" s="4848"/>
      <c r="I74" s="4849"/>
      <c r="J74" s="4850"/>
      <c r="K74" s="4730"/>
      <c r="L74" s="4730"/>
      <c r="M74" s="4737"/>
      <c r="N74" s="4737"/>
      <c r="O74" s="4748"/>
      <c r="P74" s="4773"/>
      <c r="Q74" s="4773"/>
      <c r="R74" s="4773"/>
      <c r="S74" s="4793">
        <f t="shared" si="49"/>
        <v>-6</v>
      </c>
      <c r="T74" s="4847"/>
      <c r="U74" s="4817">
        <f>'50.23'!C43</f>
        <v>0</v>
      </c>
      <c r="V74" s="4817">
        <f>'50.23'!D43</f>
        <v>0</v>
      </c>
      <c r="W74" s="4847"/>
      <c r="X74" s="4817">
        <f>'50.23'!F43</f>
        <v>0</v>
      </c>
      <c r="Y74" s="4847"/>
      <c r="Z74" s="4799"/>
      <c r="AA74" s="4737"/>
      <c r="AB74" s="4730"/>
      <c r="AC74" s="4730"/>
      <c r="AD74" s="4730"/>
      <c r="AE74" s="4730"/>
      <c r="AF74" s="4730"/>
      <c r="AG74" s="4730"/>
      <c r="AH74" s="4730"/>
      <c r="AI74" s="4730"/>
      <c r="AJ74" s="4730"/>
      <c r="AK74" s="4730"/>
      <c r="AL74" s="4730"/>
      <c r="AM74" s="4737"/>
      <c r="AN74" s="4737"/>
      <c r="AO74" s="4730"/>
      <c r="AP74" s="4730"/>
      <c r="AQ74" s="4730"/>
      <c r="AR74" s="4730"/>
      <c r="AS74" s="4730"/>
      <c r="AT74" s="4730"/>
      <c r="AU74" s="4730"/>
      <c r="AV74" s="4730"/>
      <c r="AW74" s="4730"/>
      <c r="AX74" s="4730"/>
      <c r="AY74" s="4730"/>
      <c r="AZ74" s="4737"/>
      <c r="BA74" s="4737"/>
      <c r="BB74" s="4730"/>
      <c r="BC74" s="4730"/>
      <c r="BD74" s="4730"/>
      <c r="BE74" s="4730"/>
      <c r="BF74" s="4730"/>
      <c r="BG74" s="4730"/>
      <c r="BH74" s="4730"/>
      <c r="BI74" s="4730"/>
      <c r="BJ74" s="4730"/>
      <c r="BK74" s="4730"/>
      <c r="BL74" s="4730"/>
      <c r="BM74" s="4730"/>
      <c r="BN74" s="4730"/>
      <c r="BO74" s="4730"/>
      <c r="BP74" s="4730"/>
      <c r="BQ74" s="4730"/>
      <c r="BR74" s="4730"/>
      <c r="BS74" s="4730"/>
      <c r="BT74" s="4730"/>
      <c r="BU74" s="4730"/>
      <c r="BV74" s="4730"/>
      <c r="BW74" s="4730"/>
      <c r="BX74" s="4730"/>
      <c r="BY74" s="4730"/>
      <c r="BZ74" s="4730"/>
      <c r="CA74" s="4730"/>
      <c r="CB74" s="4730"/>
      <c r="CC74" s="4730"/>
      <c r="CD74" s="4730"/>
      <c r="CE74" s="4730"/>
      <c r="CF74" s="4730"/>
      <c r="CG74" s="4730"/>
      <c r="CH74" s="4730"/>
      <c r="CI74" s="4730"/>
      <c r="CJ74" s="4730"/>
      <c r="CK74" s="4730"/>
      <c r="CL74" s="4730"/>
      <c r="CM74" s="4730"/>
      <c r="CN74" s="4730"/>
      <c r="CO74" s="4730"/>
      <c r="CP74" s="4730"/>
      <c r="CQ74" s="4730"/>
      <c r="CR74" s="4730"/>
      <c r="CS74" s="4730"/>
      <c r="CT74" s="4730"/>
      <c r="CU74" s="4730"/>
      <c r="CV74" s="4730"/>
      <c r="CW74" s="4730"/>
      <c r="CX74" s="4730"/>
      <c r="CY74" s="4730"/>
      <c r="CZ74" s="4730"/>
      <c r="DA74" s="4730"/>
    </row>
    <row r="75" spans="1:105" ht="14">
      <c r="A75" s="4730"/>
      <c r="B75" s="4730"/>
      <c r="C75" s="4730"/>
      <c r="D75" s="5767" t="s">
        <v>332</v>
      </c>
      <c r="E75" s="5767"/>
      <c r="F75" s="5767"/>
      <c r="G75" s="5767"/>
      <c r="H75" s="4848"/>
      <c r="I75" s="4849"/>
      <c r="J75" s="4850"/>
      <c r="K75" s="4730"/>
      <c r="L75" s="4730"/>
      <c r="M75" s="4737"/>
      <c r="N75" s="4737"/>
      <c r="O75" s="4748"/>
      <c r="P75" s="4773"/>
      <c r="Q75" s="4773"/>
      <c r="R75" s="4773"/>
      <c r="S75" s="4793">
        <f t="shared" si="49"/>
        <v>-7</v>
      </c>
      <c r="T75" s="4847"/>
      <c r="U75" s="4817">
        <f>'50.23'!C44</f>
        <v>0</v>
      </c>
      <c r="V75" s="4817">
        <f>'50.23'!D44</f>
        <v>0</v>
      </c>
      <c r="W75" s="4847"/>
      <c r="X75" s="4817">
        <f>'50.23'!F44</f>
        <v>0</v>
      </c>
      <c r="Y75" s="4847"/>
      <c r="Z75" s="4799"/>
      <c r="AA75" s="4737"/>
      <c r="AB75" s="4730"/>
      <c r="AC75" s="4730"/>
      <c r="AD75" s="4730"/>
      <c r="AE75" s="4730"/>
      <c r="AF75" s="4730"/>
      <c r="AG75" s="4730"/>
      <c r="AH75" s="4730"/>
      <c r="AI75" s="4730"/>
      <c r="AJ75" s="4730"/>
      <c r="AK75" s="4730"/>
      <c r="AL75" s="4730"/>
      <c r="AM75" s="4737"/>
      <c r="AN75" s="4737"/>
      <c r="AO75" s="4730"/>
      <c r="AP75" s="4730"/>
      <c r="AQ75" s="4730"/>
      <c r="AR75" s="4730"/>
      <c r="AS75" s="4730"/>
      <c r="AT75" s="4730"/>
      <c r="AU75" s="4730"/>
      <c r="AV75" s="4730"/>
      <c r="AW75" s="4730"/>
      <c r="AX75" s="4730"/>
      <c r="AY75" s="4730"/>
      <c r="AZ75" s="4737"/>
      <c r="BA75" s="4737"/>
      <c r="BB75" s="4730"/>
      <c r="BC75" s="4730"/>
      <c r="BD75" s="4730"/>
      <c r="BE75" s="4730"/>
      <c r="BF75" s="4730"/>
      <c r="BG75" s="4730"/>
      <c r="BH75" s="4730"/>
      <c r="BI75" s="4730"/>
      <c r="BJ75" s="4730"/>
      <c r="BK75" s="4730"/>
      <c r="BL75" s="4730"/>
      <c r="BM75" s="4730"/>
      <c r="BN75" s="4730"/>
      <c r="BO75" s="4730"/>
      <c r="BP75" s="4730"/>
      <c r="BQ75" s="4730"/>
      <c r="BR75" s="4730"/>
      <c r="BS75" s="4730"/>
      <c r="BT75" s="4730"/>
      <c r="BU75" s="4730"/>
      <c r="BV75" s="4730"/>
      <c r="BW75" s="4730"/>
      <c r="BX75" s="4730"/>
      <c r="BY75" s="4730"/>
      <c r="BZ75" s="4730"/>
      <c r="CA75" s="4730"/>
      <c r="CB75" s="4730"/>
      <c r="CC75" s="4730"/>
      <c r="CD75" s="4730"/>
      <c r="CE75" s="4730"/>
      <c r="CF75" s="4730"/>
      <c r="CG75" s="4730"/>
      <c r="CH75" s="4730"/>
      <c r="CI75" s="4730"/>
      <c r="CJ75" s="4730"/>
      <c r="CK75" s="4730"/>
      <c r="CL75" s="4730"/>
      <c r="CM75" s="4730"/>
      <c r="CN75" s="4730"/>
      <c r="CO75" s="4730"/>
      <c r="CP75" s="4730"/>
      <c r="CQ75" s="4730"/>
      <c r="CR75" s="4730"/>
      <c r="CS75" s="4730"/>
      <c r="CT75" s="4730"/>
      <c r="CU75" s="4730"/>
      <c r="CV75" s="4730"/>
      <c r="CW75" s="4730"/>
      <c r="CX75" s="4730"/>
      <c r="CY75" s="4730"/>
      <c r="CZ75" s="4730"/>
      <c r="DA75" s="4730"/>
    </row>
    <row r="76" spans="1:105" ht="14">
      <c r="A76" s="4730"/>
      <c r="B76" s="4730"/>
      <c r="C76" s="4730"/>
      <c r="D76" s="5768" t="s">
        <v>187</v>
      </c>
      <c r="E76" s="5768"/>
      <c r="F76" s="5768"/>
      <c r="G76" s="5768"/>
      <c r="H76" s="4851"/>
      <c r="I76" s="4852"/>
      <c r="J76" s="4853"/>
      <c r="K76" s="4730"/>
      <c r="L76" s="4730"/>
      <c r="M76" s="4737"/>
      <c r="N76" s="4737"/>
      <c r="O76" s="4748"/>
      <c r="P76" s="4773"/>
      <c r="Q76" s="4773"/>
      <c r="R76" s="4773"/>
      <c r="S76" s="4793">
        <f t="shared" si="49"/>
        <v>-8</v>
      </c>
      <c r="T76" s="4847"/>
      <c r="U76" s="4817">
        <f>'50.23'!C45</f>
        <v>0</v>
      </c>
      <c r="V76" s="4817">
        <f>'50.23'!D45</f>
        <v>0</v>
      </c>
      <c r="W76" s="4847"/>
      <c r="X76" s="4817">
        <f>'50.23'!F45</f>
        <v>0</v>
      </c>
      <c r="Y76" s="4847"/>
      <c r="Z76" s="4799"/>
      <c r="AA76" s="4737"/>
      <c r="AB76" s="4730"/>
      <c r="AC76" s="4730"/>
      <c r="AD76" s="4730"/>
      <c r="AE76" s="4730"/>
      <c r="AF76" s="4730"/>
      <c r="AG76" s="4730"/>
      <c r="AH76" s="4730"/>
      <c r="AI76" s="4730"/>
      <c r="AJ76" s="4730"/>
      <c r="AK76" s="4730"/>
      <c r="AL76" s="4730"/>
      <c r="AM76" s="4737"/>
      <c r="AN76" s="4737"/>
      <c r="AO76" s="4730"/>
      <c r="AP76" s="4730"/>
      <c r="AQ76" s="4730"/>
      <c r="AR76" s="4730"/>
      <c r="AS76" s="4730"/>
      <c r="AT76" s="4730"/>
      <c r="AU76" s="4730"/>
      <c r="AV76" s="4730"/>
      <c r="AW76" s="4730"/>
      <c r="AX76" s="4730"/>
      <c r="AY76" s="4730"/>
      <c r="AZ76" s="4737"/>
      <c r="BA76" s="4737"/>
      <c r="BB76" s="4730"/>
      <c r="BC76" s="4730"/>
      <c r="BD76" s="4730"/>
      <c r="BE76" s="4730"/>
      <c r="BF76" s="4730"/>
      <c r="BG76" s="4730"/>
      <c r="BH76" s="4730"/>
      <c r="BI76" s="4730"/>
      <c r="BJ76" s="4730"/>
      <c r="BK76" s="4730"/>
      <c r="BL76" s="4730"/>
      <c r="BM76" s="4730"/>
      <c r="BN76" s="4730"/>
      <c r="BO76" s="4730"/>
      <c r="BP76" s="4730"/>
      <c r="BQ76" s="4730"/>
      <c r="BR76" s="4730"/>
      <c r="BS76" s="4730"/>
      <c r="BT76" s="4730"/>
      <c r="BU76" s="4730"/>
      <c r="BV76" s="4730"/>
      <c r="BW76" s="4730"/>
      <c r="BX76" s="4730"/>
      <c r="BY76" s="4730"/>
      <c r="BZ76" s="4730"/>
      <c r="CA76" s="4730"/>
      <c r="CB76" s="4730"/>
      <c r="CC76" s="4730"/>
      <c r="CD76" s="4730"/>
      <c r="CE76" s="4730"/>
      <c r="CF76" s="4730"/>
      <c r="CG76" s="4730"/>
      <c r="CH76" s="4730"/>
      <c r="CI76" s="4730"/>
      <c r="CJ76" s="4730"/>
      <c r="CK76" s="4730"/>
      <c r="CL76" s="4730"/>
      <c r="CM76" s="4730"/>
      <c r="CN76" s="4730"/>
      <c r="CO76" s="4730"/>
      <c r="CP76" s="4730"/>
      <c r="CQ76" s="4730"/>
      <c r="CR76" s="4730"/>
      <c r="CS76" s="4730"/>
      <c r="CT76" s="4730"/>
      <c r="CU76" s="4730"/>
      <c r="CV76" s="4730"/>
      <c r="CW76" s="4730"/>
      <c r="CX76" s="4730"/>
      <c r="CY76" s="4730"/>
      <c r="CZ76" s="4730"/>
      <c r="DA76" s="4730"/>
    </row>
    <row r="77" spans="1:105" ht="14">
      <c r="A77" s="4730"/>
      <c r="B77" s="4730"/>
      <c r="C77" s="4730"/>
      <c r="D77" s="4730"/>
      <c r="E77" s="4730"/>
      <c r="F77" s="4730"/>
      <c r="G77" s="4730"/>
      <c r="H77" s="4730"/>
      <c r="I77" s="4730"/>
      <c r="J77" s="4730"/>
      <c r="K77" s="4730"/>
      <c r="L77" s="4730"/>
      <c r="M77" s="4737"/>
      <c r="N77" s="4737"/>
      <c r="O77" s="4748"/>
      <c r="P77" s="4773"/>
      <c r="Q77" s="4773"/>
      <c r="R77" s="4773"/>
      <c r="S77" s="4793">
        <f t="shared" si="49"/>
        <v>-9</v>
      </c>
      <c r="T77" s="4847"/>
      <c r="U77" s="4817">
        <f>'50.23'!C46</f>
        <v>0</v>
      </c>
      <c r="V77" s="4817">
        <f>'50.23'!D46</f>
        <v>0</v>
      </c>
      <c r="W77" s="4847"/>
      <c r="X77" s="4817">
        <f>'50.23'!F46</f>
        <v>0</v>
      </c>
      <c r="Y77" s="4847"/>
      <c r="Z77" s="4799"/>
      <c r="AA77" s="4737"/>
      <c r="AB77" s="4730"/>
      <c r="AC77" s="4730"/>
      <c r="AD77" s="4730"/>
      <c r="AE77" s="4730"/>
      <c r="AF77" s="4730"/>
      <c r="AG77" s="4730"/>
      <c r="AH77" s="4730"/>
      <c r="AI77" s="4730"/>
      <c r="AJ77" s="4730"/>
      <c r="AK77" s="4730"/>
      <c r="AL77" s="4730"/>
      <c r="AM77" s="4737"/>
      <c r="AN77" s="4737"/>
      <c r="AO77" s="4730"/>
      <c r="AP77" s="4730"/>
      <c r="AQ77" s="4730"/>
      <c r="AR77" s="4730"/>
      <c r="AS77" s="4730"/>
      <c r="AT77" s="4730"/>
      <c r="AU77" s="4730"/>
      <c r="AV77" s="4730"/>
      <c r="AW77" s="4730"/>
      <c r="AX77" s="4730"/>
      <c r="AY77" s="4730"/>
      <c r="AZ77" s="4737"/>
      <c r="BA77" s="4737"/>
      <c r="BB77" s="4730"/>
      <c r="BC77" s="4730"/>
      <c r="BD77" s="4730"/>
      <c r="BE77" s="4730"/>
      <c r="BF77" s="4730"/>
      <c r="BG77" s="4730"/>
      <c r="BH77" s="4730"/>
      <c r="BI77" s="4730"/>
      <c r="BJ77" s="4730"/>
      <c r="BK77" s="4730"/>
      <c r="BL77" s="4730"/>
      <c r="BM77" s="4730"/>
      <c r="BN77" s="4730"/>
      <c r="BO77" s="4730"/>
      <c r="BP77" s="4730"/>
      <c r="BQ77" s="4730"/>
      <c r="BR77" s="4730"/>
      <c r="BS77" s="4730"/>
      <c r="BT77" s="4730"/>
      <c r="BU77" s="4730"/>
      <c r="BV77" s="4730"/>
      <c r="BW77" s="4730"/>
      <c r="BX77" s="4730"/>
      <c r="BY77" s="4730"/>
      <c r="BZ77" s="4730"/>
      <c r="CA77" s="4730"/>
      <c r="CB77" s="4730"/>
      <c r="CC77" s="4730"/>
      <c r="CD77" s="4730"/>
      <c r="CE77" s="4730"/>
      <c r="CF77" s="4730"/>
      <c r="CG77" s="4730"/>
      <c r="CH77" s="4730"/>
      <c r="CI77" s="4730"/>
      <c r="CJ77" s="4730"/>
      <c r="CK77" s="4730"/>
      <c r="CL77" s="4730"/>
      <c r="CM77" s="4730"/>
      <c r="CN77" s="4730"/>
      <c r="CO77" s="4730"/>
      <c r="CP77" s="4730"/>
      <c r="CQ77" s="4730"/>
      <c r="CR77" s="4730"/>
      <c r="CS77" s="4730"/>
      <c r="CT77" s="4730"/>
      <c r="CU77" s="4730"/>
      <c r="CV77" s="4730"/>
      <c r="CW77" s="4730"/>
      <c r="CX77" s="4730"/>
      <c r="CY77" s="4730"/>
      <c r="CZ77" s="4730"/>
      <c r="DA77" s="4730"/>
    </row>
    <row r="78" spans="1:105" ht="56">
      <c r="A78" s="4730"/>
      <c r="B78" s="4730"/>
      <c r="C78" s="4730"/>
      <c r="D78" s="4730"/>
      <c r="E78" s="4730"/>
      <c r="F78" s="4854" t="s">
        <v>2128</v>
      </c>
      <c r="G78" s="4855" t="s">
        <v>2129</v>
      </c>
      <c r="H78" s="4854" t="s">
        <v>2130</v>
      </c>
      <c r="I78" s="4854" t="s">
        <v>2131</v>
      </c>
      <c r="J78" s="4730"/>
      <c r="K78" s="4730"/>
      <c r="L78" s="4730"/>
      <c r="M78" s="4737"/>
      <c r="N78" s="4737"/>
      <c r="O78" s="4748"/>
      <c r="P78" s="4773"/>
      <c r="Q78" s="4773"/>
      <c r="R78" s="4773"/>
      <c r="S78" s="4815" t="str">
        <f>CONCATENATE(S77-1," &amp; prior")</f>
        <v>-10 &amp; prior</v>
      </c>
      <c r="T78" s="4847"/>
      <c r="U78" s="4817">
        <f>'50.23'!C47</f>
        <v>0</v>
      </c>
      <c r="V78" s="4817">
        <f>'50.23'!D47</f>
        <v>0</v>
      </c>
      <c r="W78" s="4847"/>
      <c r="X78" s="4817">
        <f>'50.23'!F47</f>
        <v>0</v>
      </c>
      <c r="Y78" s="4847"/>
      <c r="Z78" s="4799"/>
      <c r="AA78" s="4737"/>
      <c r="AB78" s="4730"/>
      <c r="AC78" s="4730"/>
      <c r="AD78" s="4730"/>
      <c r="AE78" s="4730"/>
      <c r="AF78" s="4730"/>
      <c r="AG78" s="4730"/>
      <c r="AH78" s="4730"/>
      <c r="AI78" s="4730"/>
      <c r="AJ78" s="4730"/>
      <c r="AK78" s="4730"/>
      <c r="AL78" s="4730"/>
      <c r="AM78" s="4737"/>
      <c r="AN78" s="4737"/>
      <c r="AO78" s="4730"/>
      <c r="AP78" s="4730"/>
      <c r="AQ78" s="4730"/>
      <c r="AR78" s="4730"/>
      <c r="AS78" s="4730"/>
      <c r="AT78" s="4730"/>
      <c r="AU78" s="4730"/>
      <c r="AV78" s="4730"/>
      <c r="AW78" s="4730"/>
      <c r="AX78" s="4730"/>
      <c r="AY78" s="4730"/>
      <c r="AZ78" s="4737"/>
      <c r="BA78" s="4737"/>
      <c r="BB78" s="4730"/>
      <c r="BC78" s="4730"/>
      <c r="BD78" s="4730"/>
      <c r="BE78" s="4730"/>
      <c r="BF78" s="4730"/>
      <c r="BG78" s="4730"/>
      <c r="BH78" s="4730"/>
      <c r="BI78" s="4730"/>
      <c r="BJ78" s="4730"/>
      <c r="BK78" s="4730"/>
      <c r="BL78" s="4730"/>
      <c r="BM78" s="4730"/>
      <c r="BN78" s="4730"/>
      <c r="BO78" s="4730"/>
      <c r="BP78" s="4730"/>
      <c r="BQ78" s="4730"/>
      <c r="BR78" s="4730"/>
      <c r="BS78" s="4730"/>
      <c r="BT78" s="4730"/>
      <c r="BU78" s="4730"/>
      <c r="BV78" s="4730"/>
      <c r="BW78" s="4730"/>
      <c r="BX78" s="4730"/>
      <c r="BY78" s="4730"/>
      <c r="BZ78" s="4730"/>
      <c r="CA78" s="4730"/>
      <c r="CB78" s="4730"/>
      <c r="CC78" s="4730"/>
      <c r="CD78" s="4730"/>
      <c r="CE78" s="4730"/>
      <c r="CF78" s="4730"/>
      <c r="CG78" s="4730"/>
      <c r="CH78" s="4730"/>
      <c r="CI78" s="4730"/>
      <c r="CJ78" s="4730"/>
      <c r="CK78" s="4730"/>
      <c r="CL78" s="4730"/>
      <c r="CM78" s="4730"/>
      <c r="CN78" s="4730"/>
      <c r="CO78" s="4730"/>
      <c r="CP78" s="4730"/>
      <c r="CQ78" s="4730"/>
      <c r="CR78" s="4730"/>
      <c r="CS78" s="4730"/>
      <c r="CT78" s="4730"/>
      <c r="CU78" s="4730"/>
      <c r="CV78" s="4730"/>
      <c r="CW78" s="4730"/>
      <c r="CX78" s="4730"/>
      <c r="CY78" s="4730"/>
      <c r="CZ78" s="4730"/>
      <c r="DA78" s="4730"/>
    </row>
    <row r="79" spans="1:105" ht="14">
      <c r="A79" s="4730"/>
      <c r="B79" s="4730"/>
      <c r="C79" s="4730"/>
      <c r="D79" s="4730"/>
      <c r="E79" s="4730"/>
      <c r="F79" s="4856">
        <f>G4</f>
        <v>0</v>
      </c>
      <c r="G79" s="4857"/>
      <c r="H79" s="4857"/>
      <c r="I79" s="4858">
        <f>G79-H79</f>
        <v>0</v>
      </c>
      <c r="J79" s="4730"/>
      <c r="K79" s="4730"/>
      <c r="L79" s="4730"/>
      <c r="M79" s="4737"/>
      <c r="N79" s="4737"/>
      <c r="O79" s="4748"/>
      <c r="P79" s="4773"/>
      <c r="Q79" s="4773"/>
      <c r="R79" s="4773"/>
      <c r="S79" s="4815" t="s">
        <v>735</v>
      </c>
      <c r="T79" s="4847"/>
      <c r="U79" s="4817">
        <f>'50.23'!C48</f>
        <v>0</v>
      </c>
      <c r="V79" s="4817">
        <f>'50.23'!D48</f>
        <v>0</v>
      </c>
      <c r="W79" s="4847"/>
      <c r="X79" s="4817">
        <f>'50.23'!F48</f>
        <v>0</v>
      </c>
      <c r="Y79" s="4847"/>
      <c r="Z79" s="4799"/>
      <c r="AA79" s="4737"/>
      <c r="AB79" s="4730"/>
      <c r="AC79" s="4730"/>
      <c r="AD79" s="4730"/>
      <c r="AE79" s="4730"/>
      <c r="AF79" s="4730"/>
      <c r="AG79" s="4730"/>
      <c r="AH79" s="4730"/>
      <c r="AI79" s="4730"/>
      <c r="AJ79" s="4730"/>
      <c r="AK79" s="4730"/>
      <c r="AL79" s="4730"/>
      <c r="AM79" s="4737"/>
      <c r="AN79" s="4737"/>
      <c r="AO79" s="4730"/>
      <c r="AP79" s="4730"/>
      <c r="AQ79" s="4730"/>
      <c r="AR79" s="4730"/>
      <c r="AS79" s="4730"/>
      <c r="AT79" s="4730"/>
      <c r="AU79" s="4730"/>
      <c r="AV79" s="4730"/>
      <c r="AW79" s="4730"/>
      <c r="AX79" s="4730"/>
      <c r="AY79" s="4730"/>
      <c r="AZ79" s="4737"/>
      <c r="BA79" s="4737"/>
      <c r="BB79" s="4730"/>
      <c r="BC79" s="4730"/>
      <c r="BD79" s="4730"/>
      <c r="BE79" s="4730"/>
      <c r="BF79" s="4730"/>
      <c r="BG79" s="4730"/>
      <c r="BH79" s="4730"/>
      <c r="BI79" s="4730"/>
      <c r="BJ79" s="4730"/>
      <c r="BK79" s="4730"/>
      <c r="BL79" s="4730"/>
      <c r="BM79" s="4730"/>
      <c r="BN79" s="4730"/>
      <c r="BO79" s="4730"/>
      <c r="BP79" s="4730"/>
      <c r="BQ79" s="4730"/>
      <c r="BR79" s="4730"/>
      <c r="BS79" s="4730"/>
      <c r="BT79" s="4730"/>
      <c r="BU79" s="4730"/>
      <c r="BV79" s="4730"/>
      <c r="BW79" s="4730"/>
      <c r="BX79" s="4730"/>
      <c r="BY79" s="4730"/>
      <c r="BZ79" s="4730"/>
      <c r="CA79" s="4730"/>
      <c r="CB79" s="4730"/>
      <c r="CC79" s="4730"/>
      <c r="CD79" s="4730"/>
      <c r="CE79" s="4730"/>
      <c r="CF79" s="4730"/>
      <c r="CG79" s="4730"/>
      <c r="CH79" s="4730"/>
      <c r="CI79" s="4730"/>
      <c r="CJ79" s="4730"/>
      <c r="CK79" s="4730"/>
      <c r="CL79" s="4730"/>
      <c r="CM79" s="4730"/>
      <c r="CN79" s="4730"/>
      <c r="CO79" s="4730"/>
      <c r="CP79" s="4730"/>
      <c r="CQ79" s="4730"/>
      <c r="CR79" s="4730"/>
      <c r="CS79" s="4730"/>
      <c r="CT79" s="4730"/>
      <c r="CU79" s="4730"/>
      <c r="CV79" s="4730"/>
      <c r="CW79" s="4730"/>
      <c r="CX79" s="4730"/>
      <c r="CY79" s="4730"/>
      <c r="CZ79" s="4730"/>
      <c r="DA79" s="4730"/>
    </row>
    <row r="80" spans="1:105" ht="14">
      <c r="A80" s="4730"/>
      <c r="B80" s="4730"/>
      <c r="C80" s="4730"/>
      <c r="D80" s="4730"/>
      <c r="E80" s="4730"/>
      <c r="F80" s="4730"/>
      <c r="G80" s="4730"/>
      <c r="H80" s="4730"/>
      <c r="I80" s="4730"/>
      <c r="J80" s="4730"/>
      <c r="K80" s="4730"/>
      <c r="L80" s="4730"/>
      <c r="M80" s="4737"/>
      <c r="N80" s="4737"/>
      <c r="O80" s="4748"/>
      <c r="P80" s="4773"/>
      <c r="Q80" s="4773"/>
      <c r="R80" s="4773"/>
      <c r="S80" s="4815" t="s">
        <v>250</v>
      </c>
      <c r="T80" s="4847"/>
      <c r="U80" s="4827">
        <f>SUM(U68:U79)</f>
        <v>0</v>
      </c>
      <c r="V80" s="4847"/>
      <c r="W80" s="4847"/>
      <c r="X80" s="4827">
        <f>SUM(X68:X79)</f>
        <v>0</v>
      </c>
      <c r="Y80" s="4847"/>
      <c r="Z80" s="4799"/>
      <c r="AA80" s="4737"/>
      <c r="AB80" s="4730"/>
      <c r="AC80" s="4730"/>
      <c r="AD80" s="4730"/>
      <c r="AE80" s="4730"/>
      <c r="AF80" s="4730"/>
      <c r="AG80" s="4730"/>
      <c r="AH80" s="4730"/>
      <c r="AI80" s="4730"/>
      <c r="AJ80" s="4730"/>
      <c r="AK80" s="4730"/>
      <c r="AL80" s="4730"/>
      <c r="AM80" s="4737"/>
      <c r="AN80" s="4737"/>
      <c r="AO80" s="4730"/>
      <c r="AP80" s="4730"/>
      <c r="AQ80" s="4730"/>
      <c r="AR80" s="4730"/>
      <c r="AS80" s="4730"/>
      <c r="AT80" s="4730"/>
      <c r="AU80" s="4730"/>
      <c r="AV80" s="4730"/>
      <c r="AW80" s="4730"/>
      <c r="AX80" s="4730"/>
      <c r="AY80" s="4730"/>
      <c r="AZ80" s="4737"/>
      <c r="BA80" s="4737"/>
      <c r="BB80" s="4730"/>
      <c r="BC80" s="4730"/>
      <c r="BD80" s="4730"/>
      <c r="BE80" s="4730"/>
      <c r="BF80" s="4730"/>
      <c r="BG80" s="4730"/>
      <c r="BH80" s="4730"/>
      <c r="BI80" s="4730"/>
      <c r="BJ80" s="4730"/>
      <c r="BK80" s="4730"/>
      <c r="BL80" s="4730"/>
      <c r="BM80" s="4730"/>
      <c r="BN80" s="4730"/>
      <c r="BO80" s="4730"/>
      <c r="BP80" s="4730"/>
      <c r="BQ80" s="4730"/>
      <c r="BR80" s="4730"/>
      <c r="BS80" s="4730"/>
      <c r="BT80" s="4730"/>
      <c r="BU80" s="4730"/>
      <c r="BV80" s="4730"/>
      <c r="BW80" s="4730"/>
      <c r="BX80" s="4730"/>
      <c r="BY80" s="4730"/>
      <c r="BZ80" s="4730"/>
      <c r="CA80" s="4730"/>
      <c r="CB80" s="4730"/>
      <c r="CC80" s="4730"/>
      <c r="CD80" s="4730"/>
      <c r="CE80" s="4730"/>
      <c r="CF80" s="4730"/>
      <c r="CG80" s="4730"/>
      <c r="CH80" s="4730"/>
      <c r="CI80" s="4730"/>
      <c r="CJ80" s="4730"/>
      <c r="CK80" s="4730"/>
      <c r="CL80" s="4730"/>
      <c r="CM80" s="4730"/>
      <c r="CN80" s="4730"/>
      <c r="CO80" s="4730"/>
      <c r="CP80" s="4730"/>
      <c r="CQ80" s="4730"/>
      <c r="CR80" s="4730"/>
      <c r="CS80" s="4730"/>
      <c r="CT80" s="4730"/>
      <c r="CU80" s="4730"/>
      <c r="CV80" s="4730"/>
      <c r="CW80" s="4730"/>
      <c r="CX80" s="4730"/>
      <c r="CY80" s="4730"/>
      <c r="CZ80" s="4730"/>
      <c r="DA80" s="4730"/>
    </row>
    <row r="81" spans="1:105" ht="14">
      <c r="A81" s="4730"/>
      <c r="B81" s="4730"/>
      <c r="C81" s="4730"/>
      <c r="D81" s="4730"/>
      <c r="E81" s="4730"/>
      <c r="F81" s="4730"/>
      <c r="G81" s="4730"/>
      <c r="H81" s="4730"/>
      <c r="I81" s="4730"/>
      <c r="J81" s="4730"/>
      <c r="K81" s="4730"/>
      <c r="L81" s="4730"/>
      <c r="M81" s="4737"/>
      <c r="N81" s="4737"/>
      <c r="O81" s="4748"/>
      <c r="P81" s="4773"/>
      <c r="Q81" s="4773"/>
      <c r="R81" s="4773"/>
      <c r="S81" s="4859"/>
      <c r="T81" s="4847"/>
      <c r="U81" s="4847"/>
      <c r="V81" s="4847"/>
      <c r="W81" s="4847"/>
      <c r="X81" s="4847"/>
      <c r="Y81" s="4847"/>
      <c r="Z81" s="4799"/>
      <c r="AA81" s="4737"/>
      <c r="AB81" s="4730"/>
      <c r="AC81" s="4730"/>
      <c r="AD81" s="4730"/>
      <c r="AE81" s="4730"/>
      <c r="AF81" s="4730"/>
      <c r="AG81" s="4730"/>
      <c r="AH81" s="4730"/>
      <c r="AI81" s="4730"/>
      <c r="AJ81" s="4730"/>
      <c r="AK81" s="4730"/>
      <c r="AL81" s="4730"/>
      <c r="AM81" s="4737"/>
      <c r="AN81" s="4737"/>
      <c r="AO81" s="4730"/>
      <c r="AP81" s="4730"/>
      <c r="AQ81" s="4730"/>
      <c r="AR81" s="4730"/>
      <c r="AS81" s="4730"/>
      <c r="AT81" s="4730"/>
      <c r="AU81" s="4730"/>
      <c r="AV81" s="4730"/>
      <c r="AW81" s="4730"/>
      <c r="AX81" s="4730"/>
      <c r="AY81" s="4730"/>
      <c r="AZ81" s="4737"/>
      <c r="BA81" s="4737"/>
      <c r="BB81" s="4730"/>
      <c r="BC81" s="4730"/>
      <c r="BD81" s="4730"/>
      <c r="BE81" s="4730"/>
      <c r="BF81" s="4730"/>
      <c r="BG81" s="4730"/>
      <c r="BH81" s="4730"/>
      <c r="BI81" s="4730"/>
      <c r="BJ81" s="4730"/>
      <c r="BK81" s="4730"/>
      <c r="BL81" s="4730"/>
      <c r="BM81" s="4730"/>
      <c r="BN81" s="4730"/>
      <c r="BO81" s="4730"/>
      <c r="BP81" s="4730"/>
      <c r="BQ81" s="4730"/>
      <c r="BR81" s="4730"/>
      <c r="BS81" s="4730"/>
      <c r="BT81" s="4730"/>
      <c r="BU81" s="4730"/>
      <c r="BV81" s="4730"/>
      <c r="BW81" s="4730"/>
      <c r="BX81" s="4730"/>
      <c r="BY81" s="4730"/>
      <c r="BZ81" s="4730"/>
      <c r="CA81" s="4730"/>
      <c r="CB81" s="4730"/>
      <c r="CC81" s="4730"/>
      <c r="CD81" s="4730"/>
      <c r="CE81" s="4730"/>
      <c r="CF81" s="4730"/>
      <c r="CG81" s="4730"/>
      <c r="CH81" s="4730"/>
      <c r="CI81" s="4730"/>
      <c r="CJ81" s="4730"/>
      <c r="CK81" s="4730"/>
      <c r="CL81" s="4730"/>
      <c r="CM81" s="4730"/>
      <c r="CN81" s="4730"/>
      <c r="CO81" s="4730"/>
      <c r="CP81" s="4730"/>
      <c r="CQ81" s="4730"/>
      <c r="CR81" s="4730"/>
      <c r="CS81" s="4730"/>
      <c r="CT81" s="4730"/>
      <c r="CU81" s="4730"/>
      <c r="CV81" s="4730"/>
      <c r="CW81" s="4730"/>
      <c r="CX81" s="4730"/>
      <c r="CY81" s="4730"/>
      <c r="CZ81" s="4730"/>
      <c r="DA81" s="4730"/>
    </row>
    <row r="82" spans="1:105" ht="14">
      <c r="A82" s="4730"/>
      <c r="B82" s="4730"/>
      <c r="C82" s="4730"/>
      <c r="D82" s="4730"/>
      <c r="E82" s="4730"/>
      <c r="F82" s="4730"/>
      <c r="G82" s="4730"/>
      <c r="H82" s="4730"/>
      <c r="I82" s="4730"/>
      <c r="J82" s="4730"/>
      <c r="K82" s="4730"/>
      <c r="L82" s="4730"/>
      <c r="M82" s="4737"/>
      <c r="N82" s="4737"/>
      <c r="O82" s="4763"/>
      <c r="P82" s="4860"/>
      <c r="Q82" s="4860"/>
      <c r="R82" s="4860"/>
      <c r="S82" s="4860"/>
      <c r="T82" s="4861"/>
      <c r="U82" s="4861"/>
      <c r="V82" s="4861"/>
      <c r="W82" s="4861"/>
      <c r="X82" s="4861"/>
      <c r="Y82" s="4861"/>
      <c r="Z82" s="4831"/>
      <c r="AA82" s="4737"/>
      <c r="AB82" s="4730"/>
      <c r="AC82" s="4730"/>
      <c r="AD82" s="4730"/>
      <c r="AE82" s="4730"/>
      <c r="AF82" s="4730"/>
      <c r="AG82" s="4730"/>
      <c r="AH82" s="4730"/>
      <c r="AI82" s="4730"/>
      <c r="AJ82" s="4730"/>
      <c r="AK82" s="4730"/>
      <c r="AL82" s="4730"/>
      <c r="AM82" s="4737"/>
      <c r="AN82" s="4737"/>
      <c r="AO82" s="4730"/>
      <c r="AP82" s="4730"/>
      <c r="AQ82" s="4730"/>
      <c r="AR82" s="4730"/>
      <c r="AS82" s="4730"/>
      <c r="AT82" s="4730"/>
      <c r="AU82" s="4730"/>
      <c r="AV82" s="4730"/>
      <c r="AW82" s="4730"/>
      <c r="AX82" s="4730"/>
      <c r="AY82" s="4730"/>
      <c r="AZ82" s="4737"/>
      <c r="BA82" s="4737"/>
      <c r="BB82" s="4730"/>
      <c r="BC82" s="4730"/>
      <c r="BD82" s="4730"/>
      <c r="BE82" s="4730"/>
      <c r="BF82" s="4730"/>
      <c r="BG82" s="4730"/>
      <c r="BH82" s="4730"/>
      <c r="BI82" s="4730"/>
      <c r="BJ82" s="4730"/>
      <c r="BK82" s="4730"/>
      <c r="BL82" s="4730"/>
      <c r="BM82" s="4730"/>
      <c r="BN82" s="4730"/>
      <c r="BO82" s="4730"/>
      <c r="BP82" s="4730"/>
      <c r="BQ82" s="4730"/>
      <c r="BR82" s="4730"/>
      <c r="BS82" s="4730"/>
      <c r="BT82" s="4730"/>
      <c r="BU82" s="4730"/>
      <c r="BV82" s="4730"/>
      <c r="BW82" s="4730"/>
      <c r="BX82" s="4730"/>
      <c r="BY82" s="4730"/>
      <c r="BZ82" s="4730"/>
      <c r="CA82" s="4730"/>
      <c r="CB82" s="4730"/>
      <c r="CC82" s="4730"/>
      <c r="CD82" s="4730"/>
      <c r="CE82" s="4730"/>
      <c r="CF82" s="4730"/>
      <c r="CG82" s="4730"/>
      <c r="CH82" s="4730"/>
      <c r="CI82" s="4730"/>
      <c r="CJ82" s="4730"/>
      <c r="CK82" s="4730"/>
      <c r="CL82" s="4730"/>
      <c r="CM82" s="4730"/>
      <c r="CN82" s="4730"/>
      <c r="CO82" s="4730"/>
      <c r="CP82" s="4730"/>
      <c r="CQ82" s="4730"/>
      <c r="CR82" s="4730"/>
      <c r="CS82" s="4730"/>
      <c r="CT82" s="4730"/>
      <c r="CU82" s="4730"/>
      <c r="CV82" s="4730"/>
      <c r="CW82" s="4730"/>
      <c r="CX82" s="4730"/>
      <c r="CY82" s="4730"/>
      <c r="CZ82" s="4730"/>
      <c r="DA82" s="4730"/>
    </row>
    <row r="83" spans="1:105" ht="14">
      <c r="A83" s="4730"/>
      <c r="B83" s="4730"/>
      <c r="C83" s="4730"/>
      <c r="D83" s="4730"/>
      <c r="E83" s="4730"/>
      <c r="F83" s="4730"/>
      <c r="G83" s="4730"/>
      <c r="H83" s="4730"/>
      <c r="I83" s="4730"/>
      <c r="J83" s="4730"/>
      <c r="K83" s="4730"/>
      <c r="L83" s="4730"/>
      <c r="M83" s="4737"/>
      <c r="N83" s="4737"/>
      <c r="O83" s="4730"/>
      <c r="P83" s="4773"/>
      <c r="Q83" s="4773"/>
      <c r="R83" s="4773"/>
      <c r="S83" s="4773"/>
      <c r="T83" s="4847"/>
      <c r="U83" s="4847"/>
      <c r="V83" s="4847"/>
      <c r="W83" s="4847"/>
      <c r="X83" s="4847"/>
      <c r="Y83" s="4847"/>
      <c r="Z83" s="4737"/>
      <c r="AA83" s="4737"/>
      <c r="AB83" s="4730"/>
      <c r="AC83" s="4730"/>
      <c r="AD83" s="4730"/>
      <c r="AE83" s="4730"/>
      <c r="AF83" s="4730"/>
      <c r="AG83" s="4730"/>
      <c r="AH83" s="4730"/>
      <c r="AI83" s="4730"/>
      <c r="AJ83" s="4730"/>
      <c r="AK83" s="4730"/>
      <c r="AL83" s="4730"/>
      <c r="AM83" s="4737"/>
      <c r="AN83" s="4737"/>
      <c r="AO83" s="4730"/>
      <c r="AP83" s="4730"/>
      <c r="AQ83" s="4730"/>
      <c r="AR83" s="4730"/>
      <c r="AS83" s="4730"/>
      <c r="AT83" s="4730"/>
      <c r="AU83" s="4730"/>
      <c r="AV83" s="4730"/>
      <c r="AW83" s="4730"/>
      <c r="AX83" s="4730"/>
      <c r="AY83" s="4730"/>
      <c r="AZ83" s="4737"/>
      <c r="BA83" s="4737"/>
      <c r="BB83" s="4730"/>
      <c r="BC83" s="4730"/>
      <c r="BD83" s="4730"/>
      <c r="BE83" s="4730"/>
      <c r="BF83" s="4730"/>
      <c r="BG83" s="4730"/>
      <c r="BH83" s="4730"/>
      <c r="BI83" s="4730"/>
      <c r="BJ83" s="4730"/>
      <c r="BK83" s="4730"/>
      <c r="BL83" s="4730"/>
      <c r="BM83" s="4730"/>
      <c r="BN83" s="4730"/>
      <c r="BO83" s="4730"/>
      <c r="BP83" s="4730"/>
      <c r="BQ83" s="4730"/>
      <c r="BR83" s="4730"/>
      <c r="BS83" s="4730"/>
      <c r="BT83" s="4730"/>
      <c r="BU83" s="4730"/>
      <c r="BV83" s="4730"/>
      <c r="BW83" s="4730"/>
      <c r="BX83" s="4730"/>
      <c r="BY83" s="4730"/>
      <c r="BZ83" s="4730"/>
      <c r="CA83" s="4730"/>
      <c r="CB83" s="4730"/>
      <c r="CC83" s="4730"/>
      <c r="CD83" s="4730"/>
      <c r="CE83" s="4730"/>
      <c r="CF83" s="4730"/>
      <c r="CG83" s="4730"/>
      <c r="CH83" s="4730"/>
      <c r="CI83" s="4730"/>
      <c r="CJ83" s="4730"/>
      <c r="CK83" s="4730"/>
      <c r="CL83" s="4730"/>
      <c r="CM83" s="4730"/>
      <c r="CN83" s="4730"/>
      <c r="CO83" s="4730"/>
      <c r="CP83" s="4730"/>
      <c r="CQ83" s="4730"/>
      <c r="CR83" s="4730"/>
      <c r="CS83" s="4730"/>
      <c r="CT83" s="4730"/>
      <c r="CU83" s="4730"/>
      <c r="CV83" s="4730"/>
      <c r="CW83" s="4730"/>
      <c r="CX83" s="4730"/>
      <c r="CY83" s="4730"/>
      <c r="CZ83" s="4730"/>
      <c r="DA83" s="4730"/>
    </row>
    <row r="84" spans="1:105" ht="14">
      <c r="A84" s="4730"/>
      <c r="B84" s="4730"/>
      <c r="C84" s="4730"/>
      <c r="D84" s="4730"/>
      <c r="E84" s="4730"/>
      <c r="F84" s="4730"/>
      <c r="G84" s="4730"/>
      <c r="H84" s="4730"/>
      <c r="I84" s="4730"/>
      <c r="J84" s="4730"/>
      <c r="K84" s="4730"/>
      <c r="L84" s="4730"/>
      <c r="M84" s="4737"/>
      <c r="N84" s="4737"/>
      <c r="O84" s="4730"/>
      <c r="P84" s="4773"/>
      <c r="Q84" s="4773"/>
      <c r="R84" s="4773"/>
      <c r="S84" s="4773"/>
      <c r="T84" s="4812"/>
      <c r="U84" s="4812"/>
      <c r="V84" s="4773"/>
      <c r="W84" s="4812"/>
      <c r="X84" s="4812"/>
      <c r="Y84" s="4812"/>
      <c r="Z84" s="4737"/>
      <c r="AA84" s="4737"/>
      <c r="AB84" s="4730"/>
      <c r="AC84" s="4730"/>
      <c r="AD84" s="4730"/>
      <c r="AE84" s="4730"/>
      <c r="AF84" s="4730"/>
      <c r="AG84" s="4730"/>
      <c r="AH84" s="4730"/>
      <c r="AI84" s="4730"/>
      <c r="AJ84" s="4730"/>
      <c r="AK84" s="4730"/>
      <c r="AL84" s="4730"/>
      <c r="AM84" s="4737"/>
      <c r="AN84" s="4737"/>
      <c r="AO84" s="4730"/>
      <c r="AP84" s="4730"/>
      <c r="AQ84" s="4730"/>
      <c r="AR84" s="4730"/>
      <c r="AS84" s="4730"/>
      <c r="AT84" s="4730"/>
      <c r="AU84" s="4730"/>
      <c r="AV84" s="4730"/>
      <c r="AW84" s="4730"/>
      <c r="AX84" s="4730"/>
      <c r="AY84" s="4730"/>
      <c r="AZ84" s="4737"/>
      <c r="BA84" s="4737"/>
      <c r="BB84" s="4730"/>
      <c r="BC84" s="4730"/>
      <c r="BD84" s="4730"/>
      <c r="BE84" s="4730"/>
      <c r="BF84" s="4730"/>
      <c r="BG84" s="4730"/>
      <c r="BH84" s="4730"/>
      <c r="BI84" s="4730"/>
      <c r="BJ84" s="4730"/>
      <c r="BK84" s="4730"/>
      <c r="BL84" s="4730"/>
      <c r="BM84" s="4730"/>
      <c r="BN84" s="4730"/>
      <c r="BO84" s="4730"/>
      <c r="BP84" s="4730"/>
      <c r="BQ84" s="4730"/>
      <c r="BR84" s="4730"/>
      <c r="BS84" s="4730"/>
      <c r="BT84" s="4730"/>
      <c r="BU84" s="4730"/>
      <c r="BV84" s="4730"/>
      <c r="BW84" s="4730"/>
      <c r="BX84" s="4730"/>
      <c r="BY84" s="4730"/>
      <c r="BZ84" s="4730"/>
      <c r="CA84" s="4730"/>
      <c r="CB84" s="4730"/>
      <c r="CC84" s="4730"/>
      <c r="CD84" s="4730"/>
      <c r="CE84" s="4730"/>
      <c r="CF84" s="4730"/>
      <c r="CG84" s="4730"/>
      <c r="CH84" s="4730"/>
      <c r="CI84" s="4730"/>
      <c r="CJ84" s="4730"/>
      <c r="CK84" s="4730"/>
      <c r="CL84" s="4730"/>
      <c r="CM84" s="4730"/>
      <c r="CN84" s="4730"/>
      <c r="CO84" s="4730"/>
      <c r="CP84" s="4730"/>
      <c r="CQ84" s="4730"/>
      <c r="CR84" s="4730"/>
      <c r="CS84" s="4730"/>
      <c r="CT84" s="4730"/>
      <c r="CU84" s="4730"/>
      <c r="CV84" s="4730"/>
      <c r="CW84" s="4730"/>
      <c r="CX84" s="4730"/>
      <c r="CY84" s="4730"/>
      <c r="CZ84" s="4730"/>
      <c r="DA84" s="4730"/>
    </row>
  </sheetData>
  <mergeCells count="9">
    <mergeCell ref="D74:G74"/>
    <mergeCell ref="D75:G75"/>
    <mergeCell ref="D76:G76"/>
    <mergeCell ref="D68:G68"/>
    <mergeCell ref="D69:G69"/>
    <mergeCell ref="D70:G70"/>
    <mergeCell ref="D71:G71"/>
    <mergeCell ref="D72:G72"/>
    <mergeCell ref="D73:G73"/>
  </mergeCells>
  <pageMargins left="0.7" right="0.7" top="0.75" bottom="0.75" header="0.3" footer="0.3"/>
  <pageSetup paperSize="9" scale="61" orientation="portrait" r:id="rId1"/>
  <rowBreaks count="1" manualBreakCount="1">
    <brk id="62" max="16383" man="1"/>
  </rowBreaks>
  <colBreaks count="7" manualBreakCount="7">
    <brk id="14" max="1048575" man="1"/>
    <brk id="27" max="1048575" man="1"/>
    <brk id="40" max="1048575" man="1"/>
    <brk id="53" max="1048575" man="1"/>
    <brk id="66" max="1048575" man="1"/>
    <brk id="79" max="1048575" man="1"/>
    <brk id="92" max="1048575" man="1"/>
  </col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00B0F0"/>
  </sheetPr>
  <dimension ref="A1:DA84"/>
  <sheetViews>
    <sheetView zoomScale="80" zoomScaleNormal="80" workbookViewId="0">
      <selection activeCell="G5" sqref="G5"/>
    </sheetView>
  </sheetViews>
  <sheetFormatPr defaultColWidth="0" defaultRowHeight="12.5" zeroHeight="1"/>
  <cols>
    <col min="1" max="1" width="10.69921875" style="3910" customWidth="1"/>
    <col min="2" max="2" width="3.796875" style="3910" customWidth="1"/>
    <col min="3" max="3" width="10.69921875" style="3910" customWidth="1"/>
    <col min="4" max="4" width="16.19921875" style="3910" customWidth="1"/>
    <col min="5" max="5" width="10.69921875" style="3910" customWidth="1"/>
    <col min="6" max="6" width="17.796875" style="3910" customWidth="1"/>
    <col min="7" max="7" width="10.69921875" style="3910" customWidth="1"/>
    <col min="8" max="8" width="16.19921875" style="3910" customWidth="1"/>
    <col min="9" max="9" width="17" style="3910" bestFit="1" customWidth="1"/>
    <col min="10" max="10" width="10.69921875" style="3910" customWidth="1"/>
    <col min="11" max="11" width="16.69921875" style="3910" bestFit="1" customWidth="1"/>
    <col min="12" max="12" width="18.5" style="3910" customWidth="1"/>
    <col min="13" max="13" width="3.5" style="3910" customWidth="1"/>
    <col min="14" max="14" width="6.69921875" style="3910" customWidth="1"/>
    <col min="15" max="15" width="3.5" style="3910" customWidth="1"/>
    <col min="16" max="16" width="16.19921875" style="3910" customWidth="1"/>
    <col min="17" max="18" width="10.69921875" style="3910" customWidth="1"/>
    <col min="19" max="19" width="13.5" style="3910" customWidth="1"/>
    <col min="20" max="20" width="10.69921875" style="3910" customWidth="1"/>
    <col min="21" max="21" width="23.296875" style="3910" customWidth="1"/>
    <col min="22" max="22" width="15.19921875" style="3910" customWidth="1"/>
    <col min="23" max="23" width="13.5" style="3910" customWidth="1"/>
    <col min="24" max="24" width="16.69921875" style="3910" bestFit="1" customWidth="1"/>
    <col min="25" max="25" width="19.19921875" style="3910" bestFit="1" customWidth="1"/>
    <col min="26" max="26" width="5.19921875" style="3910" customWidth="1"/>
    <col min="27" max="27" width="5.796875" style="3910" customWidth="1"/>
    <col min="28" max="28" width="5.296875" style="3910" customWidth="1"/>
    <col min="29" max="32" width="10.69921875" style="3910" customWidth="1"/>
    <col min="33" max="33" width="13.5" style="3910" customWidth="1"/>
    <col min="34" max="34" width="14.5" style="3910" customWidth="1"/>
    <col min="35" max="35" width="13.796875" style="3910" customWidth="1"/>
    <col min="36" max="36" width="13.296875" style="3910" customWidth="1"/>
    <col min="37" max="37" width="16.69921875" style="3910" bestFit="1" customWidth="1"/>
    <col min="38" max="38" width="14.796875" style="3910" bestFit="1" customWidth="1"/>
    <col min="39" max="39" width="5.296875" style="3910" customWidth="1"/>
    <col min="40" max="40" width="6" style="3910" customWidth="1"/>
    <col min="41" max="41" width="5.69921875" style="3910" customWidth="1"/>
    <col min="42" max="45" width="10.69921875" style="3910" customWidth="1"/>
    <col min="46" max="46" width="13.5" style="3910" customWidth="1"/>
    <col min="47" max="47" width="14.5" style="3910" customWidth="1"/>
    <col min="48" max="48" width="13.796875" style="3910" customWidth="1"/>
    <col min="49" max="50" width="13.296875" style="3910" customWidth="1"/>
    <col min="51" max="51" width="12.296875" style="3910" customWidth="1"/>
    <col min="52" max="52" width="6.69921875" style="3910" customWidth="1"/>
    <col min="53" max="53" width="5.296875" style="3910" customWidth="1"/>
    <col min="54" max="54" width="4.19921875" style="3910" customWidth="1"/>
    <col min="55" max="58" width="10.69921875" style="3910" customWidth="1"/>
    <col min="59" max="59" width="13.5" style="3910" customWidth="1"/>
    <col min="60" max="60" width="14.5" style="3910" customWidth="1"/>
    <col min="61" max="61" width="13.796875" style="3910" customWidth="1"/>
    <col min="62" max="63" width="13.296875" style="3910" customWidth="1"/>
    <col min="64" max="64" width="14.796875" style="3910" bestFit="1" customWidth="1"/>
    <col min="65" max="65" width="4.69921875" style="3910" customWidth="1"/>
    <col min="66" max="66" width="10.69921875" style="3910" customWidth="1"/>
    <col min="67" max="67" width="4.19921875" style="3910" customWidth="1"/>
    <col min="68" max="71" width="10.69921875" style="3910" customWidth="1"/>
    <col min="72" max="72" width="13.5" style="3910" customWidth="1"/>
    <col min="73" max="73" width="14.5" style="3910" customWidth="1"/>
    <col min="74" max="74" width="13.796875" style="3910" customWidth="1"/>
    <col min="75" max="75" width="13.296875" style="3910" customWidth="1"/>
    <col min="76" max="76" width="16.69921875" style="3910" bestFit="1" customWidth="1"/>
    <col min="77" max="77" width="14.796875" style="3910" bestFit="1" customWidth="1"/>
    <col min="78" max="78" width="4.69921875" style="3910" customWidth="1"/>
    <col min="79" max="79" width="10.69921875" style="3910" customWidth="1"/>
    <col min="80" max="80" width="4.19921875" style="3910" customWidth="1"/>
    <col min="81" max="84" width="10.69921875" style="3910" customWidth="1"/>
    <col min="85" max="85" width="13.5" style="3910" customWidth="1"/>
    <col min="86" max="86" width="14.5" style="3910" customWidth="1"/>
    <col min="87" max="87" width="13.796875" style="3910" customWidth="1"/>
    <col min="88" max="89" width="13.296875" style="3910" customWidth="1"/>
    <col min="90" max="90" width="12.296875" style="3910" customWidth="1"/>
    <col min="91" max="91" width="4.69921875" style="3910" customWidth="1"/>
    <col min="92" max="92" width="10.69921875" style="3910" customWidth="1"/>
    <col min="93" max="93" width="4.19921875" style="3910" customWidth="1"/>
    <col min="94" max="97" width="10.69921875" style="3910" customWidth="1"/>
    <col min="98" max="98" width="13.5" style="3910" customWidth="1"/>
    <col min="99" max="99" width="14.5" style="3910" customWidth="1"/>
    <col min="100" max="100" width="13.796875" style="3910" customWidth="1"/>
    <col min="101" max="102" width="13.296875" style="3910" customWidth="1"/>
    <col min="103" max="103" width="12.296875" style="3910" customWidth="1"/>
    <col min="104" max="104" width="4.69921875" style="3910" customWidth="1"/>
    <col min="105" max="105" width="10.69921875" style="3910" customWidth="1"/>
    <col min="106" max="16384" width="10.69921875" style="3910" hidden="1"/>
  </cols>
  <sheetData>
    <row r="1" spans="1:105" ht="14">
      <c r="A1" s="4730"/>
      <c r="B1" s="4730"/>
      <c r="C1" s="4731" t="s">
        <v>2090</v>
      </c>
      <c r="D1" s="4732"/>
      <c r="E1" s="4732"/>
      <c r="F1" s="4732"/>
      <c r="G1" s="4733"/>
      <c r="H1" s="4730"/>
      <c r="I1" s="4734" t="str">
        <f>CONCATENATE("From ",G4," Quarterly Returns:")</f>
        <v>From 0 Quarterly Returns:</v>
      </c>
      <c r="J1" s="4735"/>
      <c r="K1" s="4736"/>
      <c r="L1" s="4730"/>
      <c r="M1" s="4737"/>
      <c r="N1" s="4737"/>
      <c r="O1" s="4730"/>
      <c r="P1" s="4738" t="s">
        <v>2091</v>
      </c>
      <c r="Q1" s="4739" t="s">
        <v>706</v>
      </c>
      <c r="R1" s="4740" t="s">
        <v>707</v>
      </c>
      <c r="S1" s="4741" t="s">
        <v>2092</v>
      </c>
      <c r="T1" s="4742" t="s">
        <v>2093</v>
      </c>
      <c r="U1" s="4741" t="s">
        <v>2094</v>
      </c>
      <c r="V1" s="4743" t="s">
        <v>2095</v>
      </c>
      <c r="W1" s="4730"/>
      <c r="X1" s="4730"/>
      <c r="Y1" s="4730"/>
      <c r="Z1" s="4737"/>
      <c r="AA1" s="4737"/>
      <c r="AB1" s="4730"/>
      <c r="AC1" s="4730"/>
      <c r="AD1" s="4730"/>
      <c r="AE1" s="4730"/>
      <c r="AF1" s="4730"/>
      <c r="AG1" s="4730"/>
      <c r="AH1" s="4730"/>
      <c r="AI1" s="4730"/>
      <c r="AJ1" s="4730"/>
      <c r="AK1" s="4730"/>
      <c r="AL1" s="4730"/>
      <c r="AM1" s="4737"/>
      <c r="AN1" s="4737"/>
      <c r="AO1" s="4730"/>
      <c r="AP1" s="4730"/>
      <c r="AQ1" s="4730"/>
      <c r="AR1" s="4730"/>
      <c r="AS1" s="4730"/>
      <c r="AT1" s="4730"/>
      <c r="AU1" s="4730"/>
      <c r="AV1" s="4730"/>
      <c r="AW1" s="4730"/>
      <c r="AX1" s="4730"/>
      <c r="AY1" s="4730"/>
      <c r="AZ1" s="4737"/>
      <c r="BA1" s="4737"/>
      <c r="BB1" s="4730"/>
      <c r="BC1" s="4730"/>
      <c r="BD1" s="4730"/>
      <c r="BE1" s="4730"/>
      <c r="BF1" s="4730"/>
      <c r="BG1" s="4730"/>
      <c r="BH1" s="4730"/>
      <c r="BI1" s="4730"/>
      <c r="BJ1" s="4730"/>
      <c r="BK1" s="4730"/>
      <c r="BL1" s="4730"/>
      <c r="BM1" s="4730"/>
      <c r="BN1" s="4730"/>
      <c r="BO1" s="4730"/>
      <c r="BP1" s="4730"/>
      <c r="BQ1" s="4730"/>
      <c r="BR1" s="4730"/>
      <c r="BS1" s="4730"/>
      <c r="BT1" s="4730"/>
      <c r="BU1" s="4730"/>
      <c r="BV1" s="4730"/>
      <c r="BW1" s="4730"/>
      <c r="BX1" s="4730"/>
      <c r="BY1" s="4730"/>
      <c r="BZ1" s="4730"/>
      <c r="CA1" s="4730"/>
      <c r="CB1" s="4730"/>
      <c r="CC1" s="4730"/>
      <c r="CD1" s="4730"/>
      <c r="CE1" s="4730"/>
      <c r="CF1" s="4730"/>
      <c r="CG1" s="4730"/>
      <c r="CH1" s="4730"/>
      <c r="CI1" s="4730"/>
      <c r="CJ1" s="4730"/>
      <c r="CK1" s="4730"/>
      <c r="CL1" s="4730"/>
      <c r="CM1" s="4730"/>
      <c r="CN1" s="4730"/>
      <c r="CO1" s="4730"/>
      <c r="CP1" s="4730"/>
      <c r="CQ1" s="4730"/>
      <c r="CR1" s="4730"/>
      <c r="CS1" s="4730"/>
      <c r="CT1" s="4730"/>
      <c r="CU1" s="4730"/>
      <c r="CV1" s="4730"/>
      <c r="CW1" s="4730"/>
      <c r="CX1" s="4730"/>
      <c r="CY1" s="4730"/>
      <c r="CZ1" s="4730"/>
      <c r="DA1" s="4730"/>
    </row>
    <row r="2" spans="1:105" ht="14">
      <c r="A2" s="4730"/>
      <c r="B2" s="4730"/>
      <c r="C2" s="4744" t="s">
        <v>2096</v>
      </c>
      <c r="D2" s="4745"/>
      <c r="E2" s="4745"/>
      <c r="F2" s="4746" t="str">
        <f>Cover!A14</f>
        <v>Select Name of Insurer/ Financial Holding Company</v>
      </c>
      <c r="G2" s="4747"/>
      <c r="H2" s="4730"/>
      <c r="I2" s="4748" t="s">
        <v>2097</v>
      </c>
      <c r="J2" s="4745"/>
      <c r="K2" s="4749"/>
      <c r="L2" s="4750"/>
      <c r="M2" s="4751"/>
      <c r="N2" s="4751"/>
      <c r="O2" s="4750"/>
      <c r="P2" s="4752"/>
      <c r="Q2" s="4753"/>
      <c r="R2" s="4754"/>
      <c r="S2" s="4753"/>
      <c r="T2" s="4754"/>
      <c r="U2" s="4753"/>
      <c r="V2" s="4755"/>
      <c r="W2" s="4730"/>
      <c r="X2" s="4730"/>
      <c r="Y2" s="4730"/>
      <c r="Z2" s="4737"/>
      <c r="AA2" s="4737"/>
      <c r="AB2" s="4730"/>
      <c r="AC2" s="4730"/>
      <c r="AD2" s="4730"/>
      <c r="AE2" s="4730"/>
      <c r="AF2" s="4730"/>
      <c r="AG2" s="4730"/>
      <c r="AH2" s="4730"/>
      <c r="AI2" s="4730"/>
      <c r="AJ2" s="4730"/>
      <c r="AK2" s="4730"/>
      <c r="AL2" s="4730"/>
      <c r="AM2" s="4737"/>
      <c r="AN2" s="4737"/>
      <c r="AO2" s="4730"/>
      <c r="AP2" s="4730"/>
      <c r="AQ2" s="4730"/>
      <c r="AR2" s="4730"/>
      <c r="AS2" s="4730"/>
      <c r="AT2" s="4730"/>
      <c r="AU2" s="4730"/>
      <c r="AV2" s="4730"/>
      <c r="AW2" s="4730"/>
      <c r="AX2" s="4730"/>
      <c r="AY2" s="4730"/>
      <c r="AZ2" s="4737"/>
      <c r="BA2" s="4737"/>
      <c r="BB2" s="4730"/>
      <c r="BC2" s="4730"/>
      <c r="BD2" s="4730"/>
      <c r="BE2" s="4730"/>
      <c r="BF2" s="4730"/>
      <c r="BG2" s="4730"/>
      <c r="BH2" s="4730"/>
      <c r="BI2" s="4730"/>
      <c r="BJ2" s="4730"/>
      <c r="BK2" s="4730"/>
      <c r="BL2" s="4730"/>
      <c r="BM2" s="4730"/>
      <c r="BN2" s="4730"/>
      <c r="BO2" s="4730"/>
      <c r="BP2" s="4730"/>
      <c r="BQ2" s="4730"/>
      <c r="BR2" s="4730"/>
      <c r="BS2" s="4730"/>
      <c r="BT2" s="4730"/>
      <c r="BU2" s="4730"/>
      <c r="BV2" s="4730"/>
      <c r="BW2" s="4730"/>
      <c r="BX2" s="4730"/>
      <c r="BY2" s="4730"/>
      <c r="BZ2" s="4730"/>
      <c r="CA2" s="4730"/>
      <c r="CB2" s="4730"/>
      <c r="CC2" s="4730"/>
      <c r="CD2" s="4730"/>
      <c r="CE2" s="4730"/>
      <c r="CF2" s="4730"/>
      <c r="CG2" s="4730"/>
      <c r="CH2" s="4730"/>
      <c r="CI2" s="4730"/>
      <c r="CJ2" s="4730"/>
      <c r="CK2" s="4730"/>
      <c r="CL2" s="4730"/>
      <c r="CM2" s="4730"/>
      <c r="CN2" s="4730"/>
      <c r="CO2" s="4730"/>
      <c r="CP2" s="4730"/>
      <c r="CQ2" s="4730"/>
      <c r="CR2" s="4730"/>
      <c r="CS2" s="4730"/>
      <c r="CT2" s="4730"/>
      <c r="CU2" s="4730"/>
      <c r="CV2" s="4730"/>
      <c r="CW2" s="4730"/>
      <c r="CX2" s="4730"/>
      <c r="CY2" s="4730"/>
      <c r="CZ2" s="4730"/>
      <c r="DA2" s="4730"/>
    </row>
    <row r="3" spans="1:105" ht="14">
      <c r="A3" s="4730"/>
      <c r="B3" s="4730"/>
      <c r="C3" s="4744" t="s">
        <v>2098</v>
      </c>
      <c r="D3" s="4745"/>
      <c r="E3" s="4746"/>
      <c r="F3" s="4756" t="str">
        <f>TEXT(Cover!B22,"d-mmm")</f>
        <v>0-Jan</v>
      </c>
      <c r="G3" s="4747"/>
      <c r="H3" s="4730"/>
      <c r="I3" s="4748" t="s">
        <v>2099</v>
      </c>
      <c r="J3" s="4745"/>
      <c r="K3" s="4749"/>
      <c r="L3" s="4750"/>
      <c r="M3" s="4751"/>
      <c r="N3" s="4751"/>
      <c r="O3" s="4750"/>
      <c r="P3" s="4752"/>
      <c r="Q3" s="4753"/>
      <c r="R3" s="4754"/>
      <c r="S3" s="4753"/>
      <c r="T3" s="4754"/>
      <c r="U3" s="4753"/>
      <c r="V3" s="4755"/>
      <c r="W3" s="4730"/>
      <c r="X3" s="4730"/>
      <c r="Y3" s="4730"/>
      <c r="Z3" s="4737"/>
      <c r="AA3" s="4737"/>
      <c r="AB3" s="4730"/>
      <c r="AC3" s="4730"/>
      <c r="AD3" s="4730"/>
      <c r="AE3" s="4730"/>
      <c r="AF3" s="4730"/>
      <c r="AG3" s="4730"/>
      <c r="AH3" s="4730"/>
      <c r="AI3" s="4730"/>
      <c r="AJ3" s="4730"/>
      <c r="AK3" s="4730"/>
      <c r="AL3" s="4730"/>
      <c r="AM3" s="4737"/>
      <c r="AN3" s="4737"/>
      <c r="AO3" s="4730"/>
      <c r="AP3" s="4730"/>
      <c r="AQ3" s="4730"/>
      <c r="AR3" s="4730"/>
      <c r="AS3" s="4730"/>
      <c r="AT3" s="4730"/>
      <c r="AU3" s="4730"/>
      <c r="AV3" s="4730"/>
      <c r="AW3" s="4730"/>
      <c r="AX3" s="4730"/>
      <c r="AY3" s="4730"/>
      <c r="AZ3" s="4737"/>
      <c r="BA3" s="4737"/>
      <c r="BB3" s="4730"/>
      <c r="BC3" s="4730"/>
      <c r="BD3" s="4730"/>
      <c r="BE3" s="4730"/>
      <c r="BF3" s="4730"/>
      <c r="BG3" s="4730"/>
      <c r="BH3" s="4730"/>
      <c r="BI3" s="4730"/>
      <c r="BJ3" s="4730"/>
      <c r="BK3" s="4730"/>
      <c r="BL3" s="4730"/>
      <c r="BM3" s="4730"/>
      <c r="BN3" s="4730"/>
      <c r="BO3" s="4730"/>
      <c r="BP3" s="4730"/>
      <c r="BQ3" s="4730"/>
      <c r="BR3" s="4730"/>
      <c r="BS3" s="4730"/>
      <c r="BT3" s="4730"/>
      <c r="BU3" s="4730"/>
      <c r="BV3" s="4730"/>
      <c r="BW3" s="4730"/>
      <c r="BX3" s="4730"/>
      <c r="BY3" s="4730"/>
      <c r="BZ3" s="4730"/>
      <c r="CA3" s="4730"/>
      <c r="CB3" s="4730"/>
      <c r="CC3" s="4730"/>
      <c r="CD3" s="4730"/>
      <c r="CE3" s="4730"/>
      <c r="CF3" s="4730"/>
      <c r="CG3" s="4730"/>
      <c r="CH3" s="4730"/>
      <c r="CI3" s="4730"/>
      <c r="CJ3" s="4730"/>
      <c r="CK3" s="4730"/>
      <c r="CL3" s="4730"/>
      <c r="CM3" s="4730"/>
      <c r="CN3" s="4730"/>
      <c r="CO3" s="4730"/>
      <c r="CP3" s="4730"/>
      <c r="CQ3" s="4730"/>
      <c r="CR3" s="4730"/>
      <c r="CS3" s="4730"/>
      <c r="CT3" s="4730"/>
      <c r="CU3" s="4730"/>
      <c r="CV3" s="4730"/>
      <c r="CW3" s="4730"/>
      <c r="CX3" s="4730"/>
      <c r="CY3" s="4730"/>
      <c r="CZ3" s="4730"/>
      <c r="DA3" s="4730"/>
    </row>
    <row r="4" spans="1:105" ht="17.5">
      <c r="A4" s="4730"/>
      <c r="B4" s="4730"/>
      <c r="C4" s="4757" t="s">
        <v>2100</v>
      </c>
      <c r="D4" s="4758" t="str">
        <f>F3</f>
        <v>0-Jan</v>
      </c>
      <c r="E4" s="4759"/>
      <c r="F4" s="4760" t="s">
        <v>2101</v>
      </c>
      <c r="G4" s="4761">
        <f>Cover!C20</f>
        <v>0</v>
      </c>
      <c r="H4" s="4730"/>
      <c r="I4" s="4748" t="s">
        <v>2102</v>
      </c>
      <c r="J4" s="4745"/>
      <c r="K4" s="4749"/>
      <c r="L4" s="4750"/>
      <c r="M4" s="4751"/>
      <c r="N4" s="4751"/>
      <c r="O4" s="4750"/>
      <c r="P4" s="4752"/>
      <c r="Q4" s="4753"/>
      <c r="R4" s="4754"/>
      <c r="S4" s="4753"/>
      <c r="T4" s="4754"/>
      <c r="U4" s="4753"/>
      <c r="V4" s="4755"/>
      <c r="W4" s="4730"/>
      <c r="X4" s="4730"/>
      <c r="Y4" s="4730"/>
      <c r="Z4" s="4737"/>
      <c r="AA4" s="4737"/>
      <c r="AB4" s="4730"/>
      <c r="AC4" s="4730"/>
      <c r="AD4" s="4730"/>
      <c r="AE4" s="4730"/>
      <c r="AF4" s="4730"/>
      <c r="AG4" s="4730"/>
      <c r="AH4" s="4730"/>
      <c r="AI4" s="4730"/>
      <c r="AJ4" s="4730"/>
      <c r="AK4" s="4730"/>
      <c r="AL4" s="4730"/>
      <c r="AM4" s="4737"/>
      <c r="AN4" s="4737"/>
      <c r="AO4" s="4730"/>
      <c r="AP4" s="4730"/>
      <c r="AQ4" s="4730"/>
      <c r="AR4" s="4730"/>
      <c r="AS4" s="4730"/>
      <c r="AT4" s="4730"/>
      <c r="AU4" s="4730"/>
      <c r="AV4" s="4730"/>
      <c r="AW4" s="4730"/>
      <c r="AX4" s="4730"/>
      <c r="AY4" s="4730"/>
      <c r="AZ4" s="4737"/>
      <c r="BA4" s="4737"/>
      <c r="BB4" s="4730"/>
      <c r="BC4" s="4730"/>
      <c r="BD4" s="4730"/>
      <c r="BE4" s="4730"/>
      <c r="BF4" s="4730"/>
      <c r="BG4" s="4730"/>
      <c r="BH4" s="4730"/>
      <c r="BI4" s="4730"/>
      <c r="BJ4" s="4730"/>
      <c r="BK4" s="4730"/>
      <c r="BL4" s="4730"/>
      <c r="BM4" s="4730"/>
      <c r="BN4" s="4730"/>
      <c r="BO4" s="4730"/>
      <c r="BP4" s="4730"/>
      <c r="BQ4" s="4730"/>
      <c r="BR4" s="4730"/>
      <c r="BS4" s="4730"/>
      <c r="BT4" s="4730"/>
      <c r="BU4" s="4730"/>
      <c r="BV4" s="4730"/>
      <c r="BW4" s="4730"/>
      <c r="BX4" s="4730"/>
      <c r="BY4" s="4730"/>
      <c r="BZ4" s="4730"/>
      <c r="CA4" s="4730"/>
      <c r="CB4" s="4730"/>
      <c r="CC4" s="4730"/>
      <c r="CD4" s="4730"/>
      <c r="CE4" s="4730"/>
      <c r="CF4" s="4730"/>
      <c r="CG4" s="4730"/>
      <c r="CH4" s="4730"/>
      <c r="CI4" s="4730"/>
      <c r="CJ4" s="4730"/>
      <c r="CK4" s="4730"/>
      <c r="CL4" s="4730"/>
      <c r="CM4" s="4730"/>
      <c r="CN4" s="4730"/>
      <c r="CO4" s="4730"/>
      <c r="CP4" s="4730"/>
      <c r="CQ4" s="4730"/>
      <c r="CR4" s="4730"/>
      <c r="CS4" s="4730"/>
      <c r="CT4" s="4730"/>
      <c r="CU4" s="4730"/>
      <c r="CV4" s="4730"/>
      <c r="CW4" s="4730"/>
      <c r="CX4" s="4730"/>
      <c r="CY4" s="4730"/>
      <c r="CZ4" s="4730"/>
      <c r="DA4" s="4730"/>
    </row>
    <row r="5" spans="1:105" ht="14">
      <c r="A5" s="4730"/>
      <c r="B5" s="4730"/>
      <c r="C5" s="4730"/>
      <c r="D5" s="4730"/>
      <c r="E5" s="4730"/>
      <c r="F5" s="4730"/>
      <c r="G5" s="4730"/>
      <c r="H5" s="4730"/>
      <c r="I5" s="4748" t="s">
        <v>2103</v>
      </c>
      <c r="J5" s="4745"/>
      <c r="K5" s="4749"/>
      <c r="L5" s="4750"/>
      <c r="M5" s="4751"/>
      <c r="N5" s="4751"/>
      <c r="O5" s="4750"/>
      <c r="P5" s="4752"/>
      <c r="Q5" s="4753"/>
      <c r="R5" s="4754"/>
      <c r="S5" s="4753"/>
      <c r="T5" s="4754"/>
      <c r="U5" s="4753"/>
      <c r="V5" s="4755"/>
      <c r="W5" s="4730"/>
      <c r="X5" s="4730"/>
      <c r="Y5" s="4730"/>
      <c r="Z5" s="4737"/>
      <c r="AA5" s="4737"/>
      <c r="AB5" s="4730"/>
      <c r="AC5" s="4730"/>
      <c r="AD5" s="4730"/>
      <c r="AE5" s="4730"/>
      <c r="AF5" s="4730"/>
      <c r="AG5" s="4730"/>
      <c r="AH5" s="4730"/>
      <c r="AI5" s="4730"/>
      <c r="AJ5" s="4730"/>
      <c r="AK5" s="4730"/>
      <c r="AL5" s="4730"/>
      <c r="AM5" s="4737"/>
      <c r="AN5" s="4737"/>
      <c r="AO5" s="4730"/>
      <c r="AP5" s="4730"/>
      <c r="AQ5" s="4730"/>
      <c r="AR5" s="4730"/>
      <c r="AS5" s="4730"/>
      <c r="AT5" s="4730"/>
      <c r="AU5" s="4730"/>
      <c r="AV5" s="4730"/>
      <c r="AW5" s="4730"/>
      <c r="AX5" s="4730"/>
      <c r="AY5" s="4730"/>
      <c r="AZ5" s="4737"/>
      <c r="BA5" s="4737"/>
      <c r="BB5" s="4730"/>
      <c r="BC5" s="4730"/>
      <c r="BD5" s="4730"/>
      <c r="BE5" s="4730"/>
      <c r="BF5" s="4730"/>
      <c r="BG5" s="4730"/>
      <c r="BH5" s="4730"/>
      <c r="BI5" s="4730"/>
      <c r="BJ5" s="4730"/>
      <c r="BK5" s="4730"/>
      <c r="BL5" s="4730"/>
      <c r="BM5" s="4730"/>
      <c r="BN5" s="4730"/>
      <c r="BO5" s="4730"/>
      <c r="BP5" s="4730"/>
      <c r="BQ5" s="4730"/>
      <c r="BR5" s="4730"/>
      <c r="BS5" s="4730"/>
      <c r="BT5" s="4730"/>
      <c r="BU5" s="4730"/>
      <c r="BV5" s="4730"/>
      <c r="BW5" s="4730"/>
      <c r="BX5" s="4730"/>
      <c r="BY5" s="4730"/>
      <c r="BZ5" s="4730"/>
      <c r="CA5" s="4730"/>
      <c r="CB5" s="4730"/>
      <c r="CC5" s="4730"/>
      <c r="CD5" s="4730"/>
      <c r="CE5" s="4730"/>
      <c r="CF5" s="4730"/>
      <c r="CG5" s="4730"/>
      <c r="CH5" s="4730"/>
      <c r="CI5" s="4730"/>
      <c r="CJ5" s="4730"/>
      <c r="CK5" s="4730"/>
      <c r="CL5" s="4730"/>
      <c r="CM5" s="4730"/>
      <c r="CN5" s="4730"/>
      <c r="CO5" s="4730"/>
      <c r="CP5" s="4730"/>
      <c r="CQ5" s="4730"/>
      <c r="CR5" s="4730"/>
      <c r="CS5" s="4730"/>
      <c r="CT5" s="4730"/>
      <c r="CU5" s="4730"/>
      <c r="CV5" s="4730"/>
      <c r="CW5" s="4730"/>
      <c r="CX5" s="4730"/>
      <c r="CY5" s="4730"/>
      <c r="CZ5" s="4730"/>
      <c r="DA5" s="4730"/>
    </row>
    <row r="6" spans="1:105" ht="14">
      <c r="A6" s="4730"/>
      <c r="B6" s="4762" t="str">
        <f>CONCATENATE("B4 Schedules for the financial year ",G4)</f>
        <v>B4 Schedules for the financial year 0</v>
      </c>
      <c r="C6" s="4730"/>
      <c r="D6" s="4730"/>
      <c r="E6" s="4730"/>
      <c r="F6" s="4730"/>
      <c r="G6" s="4730"/>
      <c r="H6" s="4730"/>
      <c r="I6" s="4748" t="s">
        <v>2104</v>
      </c>
      <c r="J6" s="4745"/>
      <c r="K6" s="4749"/>
      <c r="L6" s="4750"/>
      <c r="M6" s="4751"/>
      <c r="N6" s="4751"/>
      <c r="O6" s="4750"/>
      <c r="P6" s="4752"/>
      <c r="Q6" s="4753"/>
      <c r="R6" s="4754"/>
      <c r="S6" s="4753"/>
      <c r="T6" s="4754"/>
      <c r="U6" s="4753"/>
      <c r="V6" s="4755"/>
      <c r="W6" s="4730"/>
      <c r="X6" s="4730"/>
      <c r="Y6" s="4730"/>
      <c r="Z6" s="4737"/>
      <c r="AA6" s="4737"/>
      <c r="AB6" s="4730"/>
      <c r="AC6" s="4730"/>
      <c r="AD6" s="4730"/>
      <c r="AE6" s="4730"/>
      <c r="AF6" s="4730"/>
      <c r="AG6" s="4730"/>
      <c r="AH6" s="4730"/>
      <c r="AI6" s="4730"/>
      <c r="AJ6" s="4730"/>
      <c r="AK6" s="4730"/>
      <c r="AL6" s="4730"/>
      <c r="AM6" s="4737"/>
      <c r="AN6" s="4737"/>
      <c r="AO6" s="4730"/>
      <c r="AP6" s="4730"/>
      <c r="AQ6" s="4730"/>
      <c r="AR6" s="4730"/>
      <c r="AS6" s="4730"/>
      <c r="AT6" s="4730"/>
      <c r="AU6" s="4730"/>
      <c r="AV6" s="4730"/>
      <c r="AW6" s="4730"/>
      <c r="AX6" s="4730"/>
      <c r="AY6" s="4730"/>
      <c r="AZ6" s="4737"/>
      <c r="BA6" s="4737"/>
      <c r="BB6" s="4730"/>
      <c r="BC6" s="4730"/>
      <c r="BD6" s="4730"/>
      <c r="BE6" s="4730"/>
      <c r="BF6" s="4730"/>
      <c r="BG6" s="4730"/>
      <c r="BH6" s="4730"/>
      <c r="BI6" s="4730"/>
      <c r="BJ6" s="4730"/>
      <c r="BK6" s="4730"/>
      <c r="BL6" s="4730"/>
      <c r="BM6" s="4730"/>
      <c r="BN6" s="4730"/>
      <c r="BO6" s="4730"/>
      <c r="BP6" s="4730"/>
      <c r="BQ6" s="4730"/>
      <c r="BR6" s="4730"/>
      <c r="BS6" s="4730"/>
      <c r="BT6" s="4730"/>
      <c r="BU6" s="4730"/>
      <c r="BV6" s="4730"/>
      <c r="BW6" s="4730"/>
      <c r="BX6" s="4730"/>
      <c r="BY6" s="4730"/>
      <c r="BZ6" s="4730"/>
      <c r="CA6" s="4730"/>
      <c r="CB6" s="4730"/>
      <c r="CC6" s="4730"/>
      <c r="CD6" s="4730"/>
      <c r="CE6" s="4730"/>
      <c r="CF6" s="4730"/>
      <c r="CG6" s="4730"/>
      <c r="CH6" s="4730"/>
      <c r="CI6" s="4730"/>
      <c r="CJ6" s="4730"/>
      <c r="CK6" s="4730"/>
      <c r="CL6" s="4730"/>
      <c r="CM6" s="4730"/>
      <c r="CN6" s="4730"/>
      <c r="CO6" s="4730"/>
      <c r="CP6" s="4730"/>
      <c r="CQ6" s="4730"/>
      <c r="CR6" s="4730"/>
      <c r="CS6" s="4730"/>
      <c r="CT6" s="4730"/>
      <c r="CU6" s="4730"/>
      <c r="CV6" s="4730"/>
      <c r="CW6" s="4730"/>
      <c r="CX6" s="4730"/>
      <c r="CY6" s="4730"/>
      <c r="CZ6" s="4730"/>
      <c r="DA6" s="4730"/>
    </row>
    <row r="7" spans="1:105" ht="14">
      <c r="A7" s="4730"/>
      <c r="B7" s="4730"/>
      <c r="C7" s="4730"/>
      <c r="D7" s="4730"/>
      <c r="E7" s="4730"/>
      <c r="F7" s="4730"/>
      <c r="G7" s="4730"/>
      <c r="H7" s="4730"/>
      <c r="I7" s="4763" t="s">
        <v>2105</v>
      </c>
      <c r="J7" s="4764"/>
      <c r="K7" s="4765"/>
      <c r="L7" s="4750"/>
      <c r="M7" s="4751"/>
      <c r="N7" s="4751"/>
      <c r="O7" s="4750"/>
      <c r="P7" s="4766"/>
      <c r="Q7" s="4767"/>
      <c r="R7" s="4768"/>
      <c r="S7" s="4767"/>
      <c r="T7" s="4768"/>
      <c r="U7" s="4767"/>
      <c r="V7" s="4769"/>
      <c r="W7" s="4730"/>
      <c r="X7" s="4730"/>
      <c r="Y7" s="4730"/>
      <c r="Z7" s="4737"/>
      <c r="AA7" s="4737"/>
      <c r="AB7" s="4730"/>
      <c r="AC7" s="4730"/>
      <c r="AD7" s="4730"/>
      <c r="AE7" s="4730"/>
      <c r="AF7" s="4730"/>
      <c r="AG7" s="4730"/>
      <c r="AH7" s="4730"/>
      <c r="AI7" s="4730"/>
      <c r="AJ7" s="4730"/>
      <c r="AK7" s="4730"/>
      <c r="AL7" s="4730"/>
      <c r="AM7" s="4737"/>
      <c r="AN7" s="4737"/>
      <c r="AO7" s="4730"/>
      <c r="AP7" s="4730"/>
      <c r="AQ7" s="4730"/>
      <c r="AR7" s="4730"/>
      <c r="AS7" s="4730"/>
      <c r="AT7" s="4730"/>
      <c r="AU7" s="4730"/>
      <c r="AV7" s="4730"/>
      <c r="AW7" s="4730"/>
      <c r="AX7" s="4730"/>
      <c r="AY7" s="4730"/>
      <c r="AZ7" s="4737"/>
      <c r="BA7" s="4737"/>
      <c r="BB7" s="4730"/>
      <c r="BC7" s="4730"/>
      <c r="BD7" s="4730"/>
      <c r="BE7" s="4730"/>
      <c r="BF7" s="4730"/>
      <c r="BG7" s="4730"/>
      <c r="BH7" s="4730"/>
      <c r="BI7" s="4730"/>
      <c r="BJ7" s="4730"/>
      <c r="BK7" s="4730"/>
      <c r="BL7" s="4730"/>
      <c r="BM7" s="4730"/>
      <c r="BN7" s="4730"/>
      <c r="BO7" s="4730"/>
      <c r="BP7" s="4730"/>
      <c r="BQ7" s="4730"/>
      <c r="BR7" s="4730"/>
      <c r="BS7" s="4730"/>
      <c r="BT7" s="4730"/>
      <c r="BU7" s="4730"/>
      <c r="BV7" s="4730"/>
      <c r="BW7" s="4730"/>
      <c r="BX7" s="4730"/>
      <c r="BY7" s="4730"/>
      <c r="BZ7" s="4730"/>
      <c r="CA7" s="4730"/>
      <c r="CB7" s="4730"/>
      <c r="CC7" s="4730"/>
      <c r="CD7" s="4730"/>
      <c r="CE7" s="4730"/>
      <c r="CF7" s="4730"/>
      <c r="CG7" s="4730"/>
      <c r="CH7" s="4730"/>
      <c r="CI7" s="4730"/>
      <c r="CJ7" s="4730"/>
      <c r="CK7" s="4730"/>
      <c r="CL7" s="4730"/>
      <c r="CM7" s="4730"/>
      <c r="CN7" s="4730"/>
      <c r="CO7" s="4730"/>
      <c r="CP7" s="4730"/>
      <c r="CQ7" s="4730"/>
      <c r="CR7" s="4730"/>
      <c r="CS7" s="4730"/>
      <c r="CT7" s="4730"/>
      <c r="CU7" s="4730"/>
      <c r="CV7" s="4730"/>
      <c r="CW7" s="4730"/>
      <c r="CX7" s="4730"/>
      <c r="CY7" s="4730"/>
      <c r="CZ7" s="4730"/>
      <c r="DA7" s="4730"/>
    </row>
    <row r="8" spans="1:105" ht="14">
      <c r="A8" s="4730"/>
      <c r="B8" s="4770"/>
      <c r="C8" s="4732">
        <f>G4</f>
        <v>0</v>
      </c>
      <c r="D8" s="4732"/>
      <c r="E8" s="4732"/>
      <c r="F8" s="4732"/>
      <c r="G8" s="4732"/>
      <c r="H8" s="4732"/>
      <c r="I8" s="4732"/>
      <c r="J8" s="4732"/>
      <c r="K8" s="4732"/>
      <c r="L8" s="4732"/>
      <c r="M8" s="4771"/>
      <c r="N8" s="4772"/>
      <c r="O8" s="4770"/>
      <c r="P8" s="4732">
        <f>C$8</f>
        <v>0</v>
      </c>
      <c r="Q8" s="4732"/>
      <c r="R8" s="4732"/>
      <c r="S8" s="4732"/>
      <c r="T8" s="4732"/>
      <c r="U8" s="4732"/>
      <c r="V8" s="4732"/>
      <c r="W8" s="4732"/>
      <c r="X8" s="4732"/>
      <c r="Y8" s="4732"/>
      <c r="Z8" s="4771"/>
      <c r="AA8" s="4737"/>
      <c r="AB8" s="4770"/>
      <c r="AC8" s="4732">
        <f>P$8</f>
        <v>0</v>
      </c>
      <c r="AD8" s="4732"/>
      <c r="AE8" s="4732"/>
      <c r="AF8" s="4732"/>
      <c r="AG8" s="4732"/>
      <c r="AH8" s="4732"/>
      <c r="AI8" s="4732"/>
      <c r="AJ8" s="4732"/>
      <c r="AK8" s="4732"/>
      <c r="AL8" s="4732"/>
      <c r="AM8" s="4771"/>
      <c r="AN8" s="4737"/>
      <c r="AO8" s="4770"/>
      <c r="AP8" s="4732">
        <f>AC$8</f>
        <v>0</v>
      </c>
      <c r="AQ8" s="4732"/>
      <c r="AR8" s="4732"/>
      <c r="AS8" s="4732"/>
      <c r="AT8" s="4732"/>
      <c r="AU8" s="4732"/>
      <c r="AV8" s="4732"/>
      <c r="AW8" s="4732"/>
      <c r="AX8" s="4732"/>
      <c r="AY8" s="4732"/>
      <c r="AZ8" s="4771"/>
      <c r="BA8" s="4737"/>
      <c r="BB8" s="4770"/>
      <c r="BC8" s="4732">
        <f>AP$8</f>
        <v>0</v>
      </c>
      <c r="BD8" s="4732"/>
      <c r="BE8" s="4732"/>
      <c r="BF8" s="4732"/>
      <c r="BG8" s="4732"/>
      <c r="BH8" s="4732"/>
      <c r="BI8" s="4732"/>
      <c r="BJ8" s="4732"/>
      <c r="BK8" s="4732"/>
      <c r="BL8" s="4732"/>
      <c r="BM8" s="4733"/>
      <c r="BN8" s="4730"/>
      <c r="BO8" s="4770"/>
      <c r="BP8" s="4732">
        <f>BC$8</f>
        <v>0</v>
      </c>
      <c r="BQ8" s="4732"/>
      <c r="BR8" s="4732"/>
      <c r="BS8" s="4732"/>
      <c r="BT8" s="4732"/>
      <c r="BU8" s="4732"/>
      <c r="BV8" s="4732"/>
      <c r="BW8" s="4732"/>
      <c r="BX8" s="4732"/>
      <c r="BY8" s="4732"/>
      <c r="BZ8" s="4733"/>
      <c r="CA8" s="4730"/>
      <c r="CB8" s="4770"/>
      <c r="CC8" s="4732">
        <f>BP$8</f>
        <v>0</v>
      </c>
      <c r="CD8" s="4732"/>
      <c r="CE8" s="4732"/>
      <c r="CF8" s="4732"/>
      <c r="CG8" s="4732"/>
      <c r="CH8" s="4732"/>
      <c r="CI8" s="4732"/>
      <c r="CJ8" s="4732"/>
      <c r="CK8" s="4732"/>
      <c r="CL8" s="4732"/>
      <c r="CM8" s="4733"/>
      <c r="CN8" s="4730"/>
      <c r="CO8" s="4770"/>
      <c r="CP8" s="4732">
        <f>CC$8</f>
        <v>0</v>
      </c>
      <c r="CQ8" s="4732"/>
      <c r="CR8" s="4732"/>
      <c r="CS8" s="4732"/>
      <c r="CT8" s="4732"/>
      <c r="CU8" s="4732"/>
      <c r="CV8" s="4732"/>
      <c r="CW8" s="4732"/>
      <c r="CX8" s="4732"/>
      <c r="CY8" s="4732"/>
      <c r="CZ8" s="4733"/>
      <c r="DA8" s="4730"/>
    </row>
    <row r="9" spans="1:105" ht="14">
      <c r="A9" s="4730"/>
      <c r="B9" s="4748"/>
      <c r="C9" s="4773"/>
      <c r="D9" s="4773"/>
      <c r="E9" s="4773"/>
      <c r="F9" s="4773"/>
      <c r="G9" s="4773"/>
      <c r="H9" s="4773"/>
      <c r="I9" s="4773"/>
      <c r="J9" s="4773"/>
      <c r="K9" s="4773"/>
      <c r="L9" s="4774"/>
      <c r="M9" s="4775"/>
      <c r="N9" s="4773"/>
      <c r="O9" s="4748"/>
      <c r="P9" s="4773"/>
      <c r="Q9" s="4773"/>
      <c r="R9" s="4773"/>
      <c r="S9" s="4773"/>
      <c r="T9" s="4773"/>
      <c r="U9" s="4773"/>
      <c r="V9" s="4773"/>
      <c r="W9" s="4773"/>
      <c r="X9" s="4773"/>
      <c r="Y9" s="4773"/>
      <c r="Z9" s="4775"/>
      <c r="AA9" s="4776"/>
      <c r="AB9" s="4748"/>
      <c r="AC9" s="4773"/>
      <c r="AD9" s="4773"/>
      <c r="AE9" s="4773"/>
      <c r="AF9" s="4773"/>
      <c r="AG9" s="4773"/>
      <c r="AH9" s="4773"/>
      <c r="AI9" s="4773"/>
      <c r="AJ9" s="4773"/>
      <c r="AK9" s="4773"/>
      <c r="AL9" s="4773"/>
      <c r="AM9" s="4775"/>
      <c r="AN9" s="4776"/>
      <c r="AO9" s="4748"/>
      <c r="AP9" s="4773"/>
      <c r="AQ9" s="4773"/>
      <c r="AR9" s="4773"/>
      <c r="AS9" s="4773"/>
      <c r="AT9" s="4773"/>
      <c r="AU9" s="4773"/>
      <c r="AV9" s="4773"/>
      <c r="AW9" s="4773"/>
      <c r="AX9" s="4773"/>
      <c r="AY9" s="4773"/>
      <c r="AZ9" s="4775"/>
      <c r="BA9" s="4776"/>
      <c r="BB9" s="4748"/>
      <c r="BC9" s="4773"/>
      <c r="BD9" s="4773"/>
      <c r="BE9" s="4773"/>
      <c r="BF9" s="4773"/>
      <c r="BG9" s="4773"/>
      <c r="BH9" s="4773"/>
      <c r="BI9" s="4773"/>
      <c r="BJ9" s="4773"/>
      <c r="BK9" s="4773"/>
      <c r="BL9" s="4773"/>
      <c r="BM9" s="4747"/>
      <c r="BN9" s="4730"/>
      <c r="BO9" s="4748"/>
      <c r="BP9" s="4773"/>
      <c r="BQ9" s="4773"/>
      <c r="BR9" s="4773"/>
      <c r="BS9" s="4773"/>
      <c r="BT9" s="4773"/>
      <c r="BU9" s="4773"/>
      <c r="BV9" s="4773"/>
      <c r="BW9" s="4773"/>
      <c r="BX9" s="4773"/>
      <c r="BY9" s="4773"/>
      <c r="BZ9" s="4747"/>
      <c r="CA9" s="4730"/>
      <c r="CB9" s="4748"/>
      <c r="CC9" s="4773"/>
      <c r="CD9" s="4773"/>
      <c r="CE9" s="4777"/>
      <c r="CF9" s="4777"/>
      <c r="CG9" s="4773"/>
      <c r="CH9" s="4773"/>
      <c r="CI9" s="4773"/>
      <c r="CJ9" s="4773"/>
      <c r="CK9" s="4773"/>
      <c r="CL9" s="4773"/>
      <c r="CM9" s="4747"/>
      <c r="CN9" s="4730"/>
      <c r="CO9" s="4748"/>
      <c r="CP9" s="4773"/>
      <c r="CQ9" s="4773"/>
      <c r="CR9" s="4773"/>
      <c r="CS9" s="4773"/>
      <c r="CT9" s="4773"/>
      <c r="CU9" s="4773"/>
      <c r="CV9" s="4773"/>
      <c r="CW9" s="4773"/>
      <c r="CX9" s="4773"/>
      <c r="CY9" s="4773"/>
      <c r="CZ9" s="4747"/>
      <c r="DA9" s="4730"/>
    </row>
    <row r="10" spans="1:105" ht="15.5">
      <c r="A10" s="4730"/>
      <c r="B10" s="4748"/>
      <c r="C10" s="4778" t="s">
        <v>2106</v>
      </c>
      <c r="D10" s="4779"/>
      <c r="E10" s="4779"/>
      <c r="F10" s="4780"/>
      <c r="G10" s="4773"/>
      <c r="H10" s="4779" t="s">
        <v>2107</v>
      </c>
      <c r="I10" s="4773"/>
      <c r="J10" s="4779"/>
      <c r="K10" s="4773"/>
      <c r="L10" s="4774"/>
      <c r="M10" s="4775"/>
      <c r="N10" s="4773"/>
      <c r="O10" s="4748"/>
      <c r="P10" s="4781" t="s">
        <v>710</v>
      </c>
      <c r="Q10" s="4779"/>
      <c r="R10" s="4745"/>
      <c r="S10" s="4773"/>
      <c r="T10" s="4773"/>
      <c r="U10" s="4779" t="s">
        <v>2107</v>
      </c>
      <c r="V10" s="4779"/>
      <c r="W10" s="4773"/>
      <c r="X10" s="4773"/>
      <c r="Y10" s="4779"/>
      <c r="Z10" s="4782"/>
      <c r="AA10" s="4783"/>
      <c r="AB10" s="4748"/>
      <c r="AC10" s="4784" t="s">
        <v>706</v>
      </c>
      <c r="AD10" s="4779"/>
      <c r="AE10" s="4730"/>
      <c r="AF10" s="4773"/>
      <c r="AG10" s="4773"/>
      <c r="AH10" s="4779" t="s">
        <v>2107</v>
      </c>
      <c r="AI10" s="4779"/>
      <c r="AJ10" s="4773"/>
      <c r="AK10" s="4773"/>
      <c r="AL10" s="4779"/>
      <c r="AM10" s="4782"/>
      <c r="AN10" s="4783"/>
      <c r="AO10" s="4748"/>
      <c r="AP10" s="4784" t="s">
        <v>2108</v>
      </c>
      <c r="AQ10" s="4779"/>
      <c r="AR10" s="4730"/>
      <c r="AS10" s="4773"/>
      <c r="AT10" s="4773"/>
      <c r="AU10" s="4779" t="s">
        <v>2107</v>
      </c>
      <c r="AV10" s="4779"/>
      <c r="AW10" s="4773"/>
      <c r="AX10" s="4773"/>
      <c r="AY10" s="4779"/>
      <c r="AZ10" s="4782"/>
      <c r="BA10" s="4783"/>
      <c r="BB10" s="4748"/>
      <c r="BC10" s="4784" t="s">
        <v>670</v>
      </c>
      <c r="BD10" s="4779"/>
      <c r="BE10" s="4730"/>
      <c r="BF10" s="4773"/>
      <c r="BG10" s="4773"/>
      <c r="BH10" s="4779" t="s">
        <v>2107</v>
      </c>
      <c r="BI10" s="4779"/>
      <c r="BJ10" s="4773"/>
      <c r="BK10" s="4773"/>
      <c r="BL10" s="4779"/>
      <c r="BM10" s="4747"/>
      <c r="BN10" s="4730"/>
      <c r="BO10" s="4748"/>
      <c r="BP10" s="4784" t="s">
        <v>669</v>
      </c>
      <c r="BQ10" s="4779"/>
      <c r="BR10" s="4730"/>
      <c r="BS10" s="4773"/>
      <c r="BT10" s="4773"/>
      <c r="BU10" s="4779" t="s">
        <v>2107</v>
      </c>
      <c r="BV10" s="4779"/>
      <c r="BW10" s="4773"/>
      <c r="BX10" s="4773"/>
      <c r="BY10" s="4779"/>
      <c r="BZ10" s="4747"/>
      <c r="CA10" s="4730"/>
      <c r="CB10" s="4748"/>
      <c r="CC10" s="4777" t="s">
        <v>333</v>
      </c>
      <c r="CD10" s="4779"/>
      <c r="CE10" s="4730"/>
      <c r="CF10" s="4777"/>
      <c r="CG10" s="4773"/>
      <c r="CH10" s="4779" t="s">
        <v>2107</v>
      </c>
      <c r="CI10" s="4779"/>
      <c r="CJ10" s="4773"/>
      <c r="CK10" s="4773"/>
      <c r="CL10" s="4779"/>
      <c r="CM10" s="4747"/>
      <c r="CN10" s="4730"/>
      <c r="CO10" s="4748"/>
      <c r="CP10" s="4784" t="s">
        <v>332</v>
      </c>
      <c r="CQ10" s="4779"/>
      <c r="CR10" s="4730"/>
      <c r="CS10" s="4785"/>
      <c r="CT10" s="4773"/>
      <c r="CU10" s="4779" t="s">
        <v>2107</v>
      </c>
      <c r="CV10" s="4779"/>
      <c r="CW10" s="4773"/>
      <c r="CX10" s="4773"/>
      <c r="CY10" s="4779"/>
      <c r="CZ10" s="4747"/>
      <c r="DA10" s="4730"/>
    </row>
    <row r="11" spans="1:105" ht="14">
      <c r="A11" s="4730"/>
      <c r="B11" s="4748"/>
      <c r="C11" s="4773" t="s">
        <v>2109</v>
      </c>
      <c r="D11" s="4773"/>
      <c r="E11" s="4773"/>
      <c r="F11" s="4773"/>
      <c r="G11" s="4773"/>
      <c r="H11" s="4773"/>
      <c r="I11" s="4773"/>
      <c r="J11" s="4773"/>
      <c r="K11" s="4773"/>
      <c r="L11" s="4774"/>
      <c r="M11" s="4775"/>
      <c r="N11" s="4773"/>
      <c r="O11" s="4748"/>
      <c r="P11" s="4773" t="s">
        <v>2109</v>
      </c>
      <c r="Q11" s="4773"/>
      <c r="R11" s="4773"/>
      <c r="S11" s="4773"/>
      <c r="T11" s="4773"/>
      <c r="U11" s="4773"/>
      <c r="V11" s="4773"/>
      <c r="W11" s="4773"/>
      <c r="X11" s="4773"/>
      <c r="Y11" s="4773"/>
      <c r="Z11" s="4775"/>
      <c r="AA11" s="4776"/>
      <c r="AB11" s="4748"/>
      <c r="AC11" s="4773" t="s">
        <v>2109</v>
      </c>
      <c r="AD11" s="4773"/>
      <c r="AE11" s="4773"/>
      <c r="AF11" s="4773"/>
      <c r="AG11" s="4773"/>
      <c r="AH11" s="4773"/>
      <c r="AI11" s="4773"/>
      <c r="AJ11" s="4773"/>
      <c r="AK11" s="4773"/>
      <c r="AL11" s="4773"/>
      <c r="AM11" s="4775"/>
      <c r="AN11" s="4776"/>
      <c r="AO11" s="4748"/>
      <c r="AP11" s="4773" t="s">
        <v>2109</v>
      </c>
      <c r="AQ11" s="4773"/>
      <c r="AR11" s="4773"/>
      <c r="AS11" s="4773"/>
      <c r="AT11" s="4773"/>
      <c r="AU11" s="4773"/>
      <c r="AV11" s="4773"/>
      <c r="AW11" s="4773"/>
      <c r="AX11" s="4773"/>
      <c r="AY11" s="4773"/>
      <c r="AZ11" s="4775"/>
      <c r="BA11" s="4776"/>
      <c r="BB11" s="4748"/>
      <c r="BC11" s="4773" t="s">
        <v>2109</v>
      </c>
      <c r="BD11" s="4773"/>
      <c r="BE11" s="4773"/>
      <c r="BF11" s="4773"/>
      <c r="BG11" s="4773"/>
      <c r="BH11" s="4773"/>
      <c r="BI11" s="4773"/>
      <c r="BJ11" s="4773"/>
      <c r="BK11" s="4773"/>
      <c r="BL11" s="4773"/>
      <c r="BM11" s="4747"/>
      <c r="BN11" s="4730"/>
      <c r="BO11" s="4748"/>
      <c r="BP11" s="4773" t="s">
        <v>2109</v>
      </c>
      <c r="BQ11" s="4773"/>
      <c r="BR11" s="4773"/>
      <c r="BS11" s="4773"/>
      <c r="BT11" s="4773"/>
      <c r="BU11" s="4773"/>
      <c r="BV11" s="4773"/>
      <c r="BW11" s="4773"/>
      <c r="BX11" s="4773"/>
      <c r="BY11" s="4773"/>
      <c r="BZ11" s="4747"/>
      <c r="CA11" s="4730"/>
      <c r="CB11" s="4748"/>
      <c r="CC11" s="4773" t="s">
        <v>2109</v>
      </c>
      <c r="CD11" s="4773"/>
      <c r="CE11" s="4773"/>
      <c r="CF11" s="4773"/>
      <c r="CG11" s="4773"/>
      <c r="CH11" s="4773"/>
      <c r="CI11" s="4773"/>
      <c r="CJ11" s="4773"/>
      <c r="CK11" s="4773"/>
      <c r="CL11" s="4773"/>
      <c r="CM11" s="4747"/>
      <c r="CN11" s="4730"/>
      <c r="CO11" s="4748"/>
      <c r="CP11" s="4773" t="s">
        <v>2109</v>
      </c>
      <c r="CQ11" s="4773"/>
      <c r="CR11" s="4773"/>
      <c r="CS11" s="4773"/>
      <c r="CT11" s="4773"/>
      <c r="CU11" s="4773"/>
      <c r="CV11" s="4773"/>
      <c r="CW11" s="4773"/>
      <c r="CX11" s="4773"/>
      <c r="CY11" s="4773"/>
      <c r="CZ11" s="4747"/>
      <c r="DA11" s="4730"/>
    </row>
    <row r="12" spans="1:105" ht="89.25" customHeight="1">
      <c r="A12" s="4730"/>
      <c r="B12" s="4748"/>
      <c r="C12" s="4786"/>
      <c r="D12" s="4786"/>
      <c r="E12" s="4786"/>
      <c r="F12" s="4787" t="str">
        <f>CONCATENATE("Figures grouped by Accident Year ending ",$F$3)</f>
        <v>Figures grouped by Accident Year ending 0-Jan</v>
      </c>
      <c r="G12" s="4788" t="str">
        <f>CONCATENATE("No of claims first reported in ",C8)</f>
        <v>No of claims first reported in 0</v>
      </c>
      <c r="H12" s="4788" t="str">
        <f>CONCATENATE("Gross Claim Payments during ",C8)</f>
        <v>Gross Claim Payments during 0</v>
      </c>
      <c r="I12" s="4788" t="str">
        <f>CONCATENATE("Cumulative Claim payments from accident year to end of financial year ", C8)</f>
        <v>Cumulative Claim payments from accident year to end of financial year 0</v>
      </c>
      <c r="J12" s="4788" t="str">
        <f>CONCATENATE("No of claims outstanding at end of financial year ",C8)</f>
        <v>No of claims outstanding at end of financial year 0</v>
      </c>
      <c r="K12" s="4788" t="str">
        <f>CONCATENATE("Gross Case reserves on claims outstanding at end of financial year ", C8)</f>
        <v>Gross Case reserves on claims outstanding at end of financial year 0</v>
      </c>
      <c r="L12" s="4788" t="str">
        <f>CONCATENATE("Gross IBNR reserve at end of financial year ", C8)</f>
        <v>Gross IBNR reserve at end of financial year 0</v>
      </c>
      <c r="M12" s="4789"/>
      <c r="N12" s="4790"/>
      <c r="O12" s="4748"/>
      <c r="P12" s="4786"/>
      <c r="Q12" s="4786"/>
      <c r="R12" s="4786"/>
      <c r="S12" s="4787" t="str">
        <f>CONCATENATE("Figures grouped by Accident Year ending  ",$F$3)</f>
        <v>Figures grouped by Accident Year ending  0-Jan</v>
      </c>
      <c r="T12" s="4791" t="str">
        <f>CONCATENATE("No of claims first reported in ",P8)</f>
        <v>No of claims first reported in 0</v>
      </c>
      <c r="U12" s="4788" t="str">
        <f>CONCATENATE("Gross Claim Payments during ",P8)</f>
        <v>Gross Claim Payments during 0</v>
      </c>
      <c r="V12" s="4788" t="str">
        <f>CONCATENATE("Cumulative Claim payments from accident year to end of financial year ", P8)</f>
        <v>Cumulative Claim payments from accident year to end of financial year 0</v>
      </c>
      <c r="W12" s="4788" t="str">
        <f>CONCATENATE("No of claims outstanding at end of financial year ",P8)</f>
        <v>No of claims outstanding at end of financial year 0</v>
      </c>
      <c r="X12" s="4788" t="str">
        <f>CONCATENATE("Gross Case reserves on claims outstanding at end of financial year ", P8)</f>
        <v>Gross Case reserves on claims outstanding at end of financial year 0</v>
      </c>
      <c r="Y12" s="4788" t="str">
        <f>CONCATENATE("Gross IBNR reserve at end of financial year ", P8)</f>
        <v>Gross IBNR reserve at end of financial year 0</v>
      </c>
      <c r="Z12" s="4789"/>
      <c r="AA12" s="4790"/>
      <c r="AB12" s="4748"/>
      <c r="AC12" s="4786"/>
      <c r="AD12" s="4786"/>
      <c r="AE12" s="4786"/>
      <c r="AF12" s="4787" t="str">
        <f>CONCATENATE("Figures grouped by Accident Year ending  ",$F$3)</f>
        <v>Figures grouped by Accident Year ending  0-Jan</v>
      </c>
      <c r="AG12" s="4791" t="str">
        <f>CONCATENATE("No of claims first reported in ",AC8)</f>
        <v>No of claims first reported in 0</v>
      </c>
      <c r="AH12" s="4788" t="str">
        <f>CONCATENATE("Gross Claim Payments during ",AC8)</f>
        <v>Gross Claim Payments during 0</v>
      </c>
      <c r="AI12" s="4788" t="str">
        <f>CONCATENATE("Cumulative Claim payments from accident year to end of financial year ", AC8)</f>
        <v>Cumulative Claim payments from accident year to end of financial year 0</v>
      </c>
      <c r="AJ12" s="4788" t="str">
        <f>CONCATENATE("No of claims outstanding at end of financial year ",AC8)</f>
        <v>No of claims outstanding at end of financial year 0</v>
      </c>
      <c r="AK12" s="4788" t="str">
        <f>CONCATENATE("Gross Case reserves on claims outstanding at end of financial year ", AC8)</f>
        <v>Gross Case reserves on claims outstanding at end of financial year 0</v>
      </c>
      <c r="AL12" s="4788" t="str">
        <f>CONCATENATE("Gross IBNR reserve at end of financial year ", AC8)</f>
        <v>Gross IBNR reserve at end of financial year 0</v>
      </c>
      <c r="AM12" s="4789"/>
      <c r="AN12" s="4790"/>
      <c r="AO12" s="4748"/>
      <c r="AP12" s="4786"/>
      <c r="AQ12" s="4786"/>
      <c r="AR12" s="4786"/>
      <c r="AS12" s="4787" t="str">
        <f>CONCATENATE("Figures grouped by Accident Year ending  ",$F$3)</f>
        <v>Figures grouped by Accident Year ending  0-Jan</v>
      </c>
      <c r="AT12" s="4791" t="str">
        <f>CONCATENATE("No of claims first reported in ",AP8)</f>
        <v>No of claims first reported in 0</v>
      </c>
      <c r="AU12" s="4788" t="str">
        <f>CONCATENATE("Gross Claim Payments during ",AP8)</f>
        <v>Gross Claim Payments during 0</v>
      </c>
      <c r="AV12" s="4788" t="str">
        <f>CONCATENATE("Cumulative Claim payments from accident year to end of financial year ", AP8)</f>
        <v>Cumulative Claim payments from accident year to end of financial year 0</v>
      </c>
      <c r="AW12" s="4788" t="str">
        <f>CONCATENATE("No of claims outstanding at end of financial year ",AP8)</f>
        <v>No of claims outstanding at end of financial year 0</v>
      </c>
      <c r="AX12" s="4788" t="str">
        <f>CONCATENATE("Gross Case reserves on claims outstanding at end of financial year ", AP8)</f>
        <v>Gross Case reserves on claims outstanding at end of financial year 0</v>
      </c>
      <c r="AY12" s="4788" t="str">
        <f>CONCATENATE("Gross IBNR reserve at end of financial year ", AP8)</f>
        <v>Gross IBNR reserve at end of financial year 0</v>
      </c>
      <c r="AZ12" s="4789"/>
      <c r="BA12" s="4790"/>
      <c r="BB12" s="4748"/>
      <c r="BC12" s="4786"/>
      <c r="BD12" s="4786"/>
      <c r="BE12" s="4786"/>
      <c r="BF12" s="4787" t="str">
        <f>CONCATENATE("Figures grouped by Accident Year ending  ",$F$3)</f>
        <v>Figures grouped by Accident Year ending  0-Jan</v>
      </c>
      <c r="BG12" s="4791" t="str">
        <f>CONCATENATE("No of claims first reported in ",BC8)</f>
        <v>No of claims first reported in 0</v>
      </c>
      <c r="BH12" s="4788" t="str">
        <f>CONCATENATE("Gross Claim Payments during ",BC8)</f>
        <v>Gross Claim Payments during 0</v>
      </c>
      <c r="BI12" s="4788" t="str">
        <f>CONCATENATE("Cumulative Claim payments from accident year to end of financial year ", BC8)</f>
        <v>Cumulative Claim payments from accident year to end of financial year 0</v>
      </c>
      <c r="BJ12" s="4788" t="str">
        <f>CONCATENATE("No of claims outstanding at end of financial year ",BC8)</f>
        <v>No of claims outstanding at end of financial year 0</v>
      </c>
      <c r="BK12" s="4788" t="str">
        <f>CONCATENATE("Gross Case reserves on claims outstanding at end of financial year ", BC8)</f>
        <v>Gross Case reserves on claims outstanding at end of financial year 0</v>
      </c>
      <c r="BL12" s="4788" t="str">
        <f>CONCATENATE("Gross IBNR reserve at end of financial year ", BC8)</f>
        <v>Gross IBNR reserve at end of financial year 0</v>
      </c>
      <c r="BM12" s="4747"/>
      <c r="BN12" s="4730"/>
      <c r="BO12" s="4748"/>
      <c r="BP12" s="4786"/>
      <c r="BQ12" s="4786"/>
      <c r="BR12" s="4786"/>
      <c r="BS12" s="4787" t="str">
        <f>CONCATENATE("Figures grouped by Accident Year ending  ",$F$3)</f>
        <v>Figures grouped by Accident Year ending  0-Jan</v>
      </c>
      <c r="BT12" s="4791" t="str">
        <f>CONCATENATE("No of claims first reported in ",BP8)</f>
        <v>No of claims first reported in 0</v>
      </c>
      <c r="BU12" s="4788" t="str">
        <f>CONCATENATE("Gross Claim Payments during ",BP8)</f>
        <v>Gross Claim Payments during 0</v>
      </c>
      <c r="BV12" s="4788" t="str">
        <f>CONCATENATE("Cumulative Claim payments from accident year to end of financial year ", BP8)</f>
        <v>Cumulative Claim payments from accident year to end of financial year 0</v>
      </c>
      <c r="BW12" s="4788" t="str">
        <f>CONCATENATE("No of claims outstanding at end of financial year ",BP8)</f>
        <v>No of claims outstanding at end of financial year 0</v>
      </c>
      <c r="BX12" s="4788" t="str">
        <f>CONCATENATE("Gross Case reserves on claims outstanding at end of financial year ", BP8)</f>
        <v>Gross Case reserves on claims outstanding at end of financial year 0</v>
      </c>
      <c r="BY12" s="4788" t="str">
        <f>CONCATENATE("Gross IBNR reserve at end of financial year ", BP8)</f>
        <v>Gross IBNR reserve at end of financial year 0</v>
      </c>
      <c r="BZ12" s="4747"/>
      <c r="CA12" s="4730"/>
      <c r="CB12" s="4748"/>
      <c r="CC12" s="4786"/>
      <c r="CD12" s="4786"/>
      <c r="CE12" s="4786"/>
      <c r="CF12" s="4787" t="str">
        <f>CONCATENATE("Figures grouped by Accident Year ending  ",$F$3)</f>
        <v>Figures grouped by Accident Year ending  0-Jan</v>
      </c>
      <c r="CG12" s="4791" t="str">
        <f>CONCATENATE("No of claims first reported in ",CC8)</f>
        <v>No of claims first reported in 0</v>
      </c>
      <c r="CH12" s="4788" t="str">
        <f>CONCATENATE("Gross Claim Payments during ",CC8)</f>
        <v>Gross Claim Payments during 0</v>
      </c>
      <c r="CI12" s="4788" t="str">
        <f>CONCATENATE("Cumulative Claim payments from accident year to end of financial year ", CC8)</f>
        <v>Cumulative Claim payments from accident year to end of financial year 0</v>
      </c>
      <c r="CJ12" s="4788" t="str">
        <f>CONCATENATE("No of claims outstanding at end of financial year ",CC8)</f>
        <v>No of claims outstanding at end of financial year 0</v>
      </c>
      <c r="CK12" s="4788" t="str">
        <f>CONCATENATE("Gross Case reserves on claims outstanding at end of financial year ", CC8)</f>
        <v>Gross Case reserves on claims outstanding at end of financial year 0</v>
      </c>
      <c r="CL12" s="4788" t="str">
        <f>CONCATENATE("Gross IBNR reserve at end of financial year ", CC8)</f>
        <v>Gross IBNR reserve at end of financial year 0</v>
      </c>
      <c r="CM12" s="4747"/>
      <c r="CN12" s="4730"/>
      <c r="CO12" s="4748"/>
      <c r="CP12" s="4786"/>
      <c r="CQ12" s="4786"/>
      <c r="CR12" s="4786"/>
      <c r="CS12" s="4787" t="str">
        <f>CONCATENATE("Figures grouped by Accident Year ending  ",$F$3)</f>
        <v>Figures grouped by Accident Year ending  0-Jan</v>
      </c>
      <c r="CT12" s="4791" t="str">
        <f>CONCATENATE("No of claims first reported in ",CP8)</f>
        <v>No of claims first reported in 0</v>
      </c>
      <c r="CU12" s="4788" t="str">
        <f>CONCATENATE("Gross Claim Payments during ",CP8)</f>
        <v>Gross Claim Payments during 0</v>
      </c>
      <c r="CV12" s="4788" t="str">
        <f>CONCATENATE("Cumulative Claim payments from accident year to end of financial year ", CP8)</f>
        <v>Cumulative Claim payments from accident year to end of financial year 0</v>
      </c>
      <c r="CW12" s="4788" t="str">
        <f>CONCATENATE("No of claims outstanding at end of financial year ",CP8)</f>
        <v>No of claims outstanding at end of financial year 0</v>
      </c>
      <c r="CX12" s="4788" t="str">
        <f>CONCATENATE("Gross Case reserves on claims outstanding at end of financial year ", CP8)</f>
        <v>Gross Case reserves on claims outstanding at end of financial year 0</v>
      </c>
      <c r="CY12" s="4788" t="str">
        <f>CONCATENATE("Gross IBNR reserve at end of financial year ", CP8)</f>
        <v>Gross IBNR reserve at end of financial year 0</v>
      </c>
      <c r="CZ12" s="4747"/>
      <c r="DA12" s="4730"/>
    </row>
    <row r="13" spans="1:105" ht="14">
      <c r="A13" s="4737"/>
      <c r="B13" s="4792"/>
      <c r="C13" s="4773"/>
      <c r="D13" s="4773"/>
      <c r="E13" s="4773"/>
      <c r="F13" s="4793">
        <v>1</v>
      </c>
      <c r="G13" s="4794" t="s">
        <v>2110</v>
      </c>
      <c r="H13" s="4794" t="s">
        <v>2111</v>
      </c>
      <c r="I13" s="4794" t="s">
        <v>2112</v>
      </c>
      <c r="J13" s="4794" t="s">
        <v>2113</v>
      </c>
      <c r="K13" s="4794" t="s">
        <v>2114</v>
      </c>
      <c r="L13" s="4794" t="s">
        <v>2115</v>
      </c>
      <c r="M13" s="4795"/>
      <c r="N13" s="4796"/>
      <c r="O13" s="4792"/>
      <c r="P13" s="4773"/>
      <c r="Q13" s="4773"/>
      <c r="R13" s="4773"/>
      <c r="S13" s="4797">
        <v>1</v>
      </c>
      <c r="T13" s="4794" t="s">
        <v>2110</v>
      </c>
      <c r="U13" s="4794" t="s">
        <v>2111</v>
      </c>
      <c r="V13" s="4794" t="s">
        <v>2112</v>
      </c>
      <c r="W13" s="4794" t="s">
        <v>2113</v>
      </c>
      <c r="X13" s="4794" t="s">
        <v>2114</v>
      </c>
      <c r="Y13" s="4794" t="s">
        <v>2115</v>
      </c>
      <c r="Z13" s="4795"/>
      <c r="AA13" s="4798"/>
      <c r="AB13" s="4792"/>
      <c r="AC13" s="4773"/>
      <c r="AD13" s="4773"/>
      <c r="AE13" s="4773"/>
      <c r="AF13" s="4797">
        <v>1</v>
      </c>
      <c r="AG13" s="4794" t="s">
        <v>2110</v>
      </c>
      <c r="AH13" s="4794" t="s">
        <v>2111</v>
      </c>
      <c r="AI13" s="4794" t="s">
        <v>2112</v>
      </c>
      <c r="AJ13" s="4794" t="s">
        <v>2113</v>
      </c>
      <c r="AK13" s="4794" t="s">
        <v>2114</v>
      </c>
      <c r="AL13" s="4794" t="s">
        <v>2115</v>
      </c>
      <c r="AM13" s="4795"/>
      <c r="AN13" s="4798"/>
      <c r="AO13" s="4792"/>
      <c r="AP13" s="4773"/>
      <c r="AQ13" s="4773"/>
      <c r="AR13" s="4773"/>
      <c r="AS13" s="4797">
        <v>1</v>
      </c>
      <c r="AT13" s="4794" t="s">
        <v>2110</v>
      </c>
      <c r="AU13" s="4794" t="s">
        <v>2111</v>
      </c>
      <c r="AV13" s="4794" t="s">
        <v>2112</v>
      </c>
      <c r="AW13" s="4794" t="s">
        <v>2113</v>
      </c>
      <c r="AX13" s="4794" t="s">
        <v>2114</v>
      </c>
      <c r="AY13" s="4794" t="s">
        <v>2115</v>
      </c>
      <c r="AZ13" s="4795"/>
      <c r="BA13" s="4798"/>
      <c r="BB13" s="4792"/>
      <c r="BC13" s="4773"/>
      <c r="BD13" s="4773"/>
      <c r="BE13" s="4773"/>
      <c r="BF13" s="4797">
        <v>1</v>
      </c>
      <c r="BG13" s="4794" t="s">
        <v>2110</v>
      </c>
      <c r="BH13" s="4794" t="s">
        <v>2111</v>
      </c>
      <c r="BI13" s="4794" t="s">
        <v>2112</v>
      </c>
      <c r="BJ13" s="4794" t="s">
        <v>2113</v>
      </c>
      <c r="BK13" s="4794" t="s">
        <v>2114</v>
      </c>
      <c r="BL13" s="4794" t="s">
        <v>2115</v>
      </c>
      <c r="BM13" s="4799"/>
      <c r="BN13" s="4737"/>
      <c r="BO13" s="4792"/>
      <c r="BP13" s="4773"/>
      <c r="BQ13" s="4773"/>
      <c r="BR13" s="4773"/>
      <c r="BS13" s="4797">
        <v>1</v>
      </c>
      <c r="BT13" s="4794" t="s">
        <v>2110</v>
      </c>
      <c r="BU13" s="4794" t="s">
        <v>2111</v>
      </c>
      <c r="BV13" s="4794" t="s">
        <v>2112</v>
      </c>
      <c r="BW13" s="4794" t="s">
        <v>2113</v>
      </c>
      <c r="BX13" s="4794" t="s">
        <v>2114</v>
      </c>
      <c r="BY13" s="4794" t="s">
        <v>2115</v>
      </c>
      <c r="BZ13" s="4799"/>
      <c r="CA13" s="4737"/>
      <c r="CB13" s="4792"/>
      <c r="CC13" s="4773"/>
      <c r="CD13" s="4773"/>
      <c r="CE13" s="4773"/>
      <c r="CF13" s="4797">
        <v>1</v>
      </c>
      <c r="CG13" s="4794" t="s">
        <v>2110</v>
      </c>
      <c r="CH13" s="4794" t="s">
        <v>2111</v>
      </c>
      <c r="CI13" s="4794" t="s">
        <v>2112</v>
      </c>
      <c r="CJ13" s="4794" t="s">
        <v>2113</v>
      </c>
      <c r="CK13" s="4794" t="s">
        <v>2114</v>
      </c>
      <c r="CL13" s="4794" t="s">
        <v>2115</v>
      </c>
      <c r="CM13" s="4799"/>
      <c r="CN13" s="4737"/>
      <c r="CO13" s="4792"/>
      <c r="CP13" s="4773"/>
      <c r="CQ13" s="4773"/>
      <c r="CR13" s="4773"/>
      <c r="CS13" s="4797">
        <v>1</v>
      </c>
      <c r="CT13" s="4794" t="s">
        <v>2110</v>
      </c>
      <c r="CU13" s="4794" t="s">
        <v>2111</v>
      </c>
      <c r="CV13" s="4794" t="s">
        <v>2112</v>
      </c>
      <c r="CW13" s="4794" t="s">
        <v>2113</v>
      </c>
      <c r="CX13" s="4794" t="s">
        <v>2114</v>
      </c>
      <c r="CY13" s="4794" t="s">
        <v>2115</v>
      </c>
      <c r="CZ13" s="4799"/>
      <c r="DA13" s="4730"/>
    </row>
    <row r="14" spans="1:105" ht="14">
      <c r="A14" s="4737"/>
      <c r="B14" s="4792"/>
      <c r="C14" s="4773"/>
      <c r="D14" s="4773"/>
      <c r="E14" s="4773"/>
      <c r="F14" s="4800"/>
      <c r="G14" s="4801" t="s">
        <v>734</v>
      </c>
      <c r="H14" s="4801" t="s">
        <v>349</v>
      </c>
      <c r="I14" s="4801" t="s">
        <v>349</v>
      </c>
      <c r="J14" s="4801" t="s">
        <v>734</v>
      </c>
      <c r="K14" s="4801" t="s">
        <v>349</v>
      </c>
      <c r="L14" s="4801" t="s">
        <v>349</v>
      </c>
      <c r="M14" s="4802"/>
      <c r="N14" s="4803"/>
      <c r="O14" s="4792"/>
      <c r="P14" s="4773"/>
      <c r="Q14" s="4773"/>
      <c r="R14" s="4773"/>
      <c r="S14" s="4800"/>
      <c r="T14" s="4801" t="s">
        <v>734</v>
      </c>
      <c r="U14" s="4801" t="s">
        <v>349</v>
      </c>
      <c r="V14" s="4801" t="s">
        <v>349</v>
      </c>
      <c r="W14" s="4801" t="s">
        <v>734</v>
      </c>
      <c r="X14" s="4801" t="s">
        <v>349</v>
      </c>
      <c r="Y14" s="4801" t="s">
        <v>349</v>
      </c>
      <c r="Z14" s="4802"/>
      <c r="AA14" s="4803"/>
      <c r="AB14" s="4792"/>
      <c r="AC14" s="4773"/>
      <c r="AD14" s="4773"/>
      <c r="AE14" s="4773"/>
      <c r="AF14" s="4800"/>
      <c r="AG14" s="4801" t="s">
        <v>734</v>
      </c>
      <c r="AH14" s="4801" t="s">
        <v>349</v>
      </c>
      <c r="AI14" s="4801" t="s">
        <v>349</v>
      </c>
      <c r="AJ14" s="4801" t="s">
        <v>734</v>
      </c>
      <c r="AK14" s="4801" t="s">
        <v>349</v>
      </c>
      <c r="AL14" s="4801" t="s">
        <v>349</v>
      </c>
      <c r="AM14" s="4802"/>
      <c r="AN14" s="4803"/>
      <c r="AO14" s="4792"/>
      <c r="AP14" s="4773"/>
      <c r="AQ14" s="4773"/>
      <c r="AR14" s="4773"/>
      <c r="AS14" s="4800"/>
      <c r="AT14" s="4801" t="s">
        <v>734</v>
      </c>
      <c r="AU14" s="4801" t="s">
        <v>349</v>
      </c>
      <c r="AV14" s="4801" t="s">
        <v>349</v>
      </c>
      <c r="AW14" s="4801" t="s">
        <v>734</v>
      </c>
      <c r="AX14" s="4801" t="s">
        <v>349</v>
      </c>
      <c r="AY14" s="4801" t="s">
        <v>349</v>
      </c>
      <c r="AZ14" s="4802"/>
      <c r="BA14" s="4803"/>
      <c r="BB14" s="4792"/>
      <c r="BC14" s="4773"/>
      <c r="BD14" s="4773"/>
      <c r="BE14" s="4773"/>
      <c r="BF14" s="4800"/>
      <c r="BG14" s="4801" t="s">
        <v>734</v>
      </c>
      <c r="BH14" s="4801" t="s">
        <v>349</v>
      </c>
      <c r="BI14" s="4801" t="s">
        <v>349</v>
      </c>
      <c r="BJ14" s="4801" t="s">
        <v>734</v>
      </c>
      <c r="BK14" s="4801" t="s">
        <v>349</v>
      </c>
      <c r="BL14" s="4801" t="s">
        <v>349</v>
      </c>
      <c r="BM14" s="4799"/>
      <c r="BN14" s="4737"/>
      <c r="BO14" s="4792"/>
      <c r="BP14" s="4773"/>
      <c r="BQ14" s="4773"/>
      <c r="BR14" s="4773"/>
      <c r="BS14" s="4800"/>
      <c r="BT14" s="4801" t="s">
        <v>734</v>
      </c>
      <c r="BU14" s="4801" t="s">
        <v>349</v>
      </c>
      <c r="BV14" s="4801" t="s">
        <v>349</v>
      </c>
      <c r="BW14" s="4801" t="s">
        <v>734</v>
      </c>
      <c r="BX14" s="4801" t="s">
        <v>349</v>
      </c>
      <c r="BY14" s="4801" t="s">
        <v>349</v>
      </c>
      <c r="BZ14" s="4799"/>
      <c r="CA14" s="4737"/>
      <c r="CB14" s="4792"/>
      <c r="CC14" s="4773"/>
      <c r="CD14" s="4773"/>
      <c r="CE14" s="4773"/>
      <c r="CF14" s="4800"/>
      <c r="CG14" s="4801" t="s">
        <v>734</v>
      </c>
      <c r="CH14" s="4801" t="s">
        <v>349</v>
      </c>
      <c r="CI14" s="4801" t="s">
        <v>349</v>
      </c>
      <c r="CJ14" s="4801" t="s">
        <v>734</v>
      </c>
      <c r="CK14" s="4801" t="s">
        <v>349</v>
      </c>
      <c r="CL14" s="4801" t="s">
        <v>349</v>
      </c>
      <c r="CM14" s="4799"/>
      <c r="CN14" s="4737"/>
      <c r="CO14" s="4792"/>
      <c r="CP14" s="4773"/>
      <c r="CQ14" s="4773"/>
      <c r="CR14" s="4773"/>
      <c r="CS14" s="4800"/>
      <c r="CT14" s="4801" t="s">
        <v>734</v>
      </c>
      <c r="CU14" s="4801" t="s">
        <v>349</v>
      </c>
      <c r="CV14" s="4801" t="s">
        <v>349</v>
      </c>
      <c r="CW14" s="4801" t="s">
        <v>734</v>
      </c>
      <c r="CX14" s="4801" t="s">
        <v>349</v>
      </c>
      <c r="CY14" s="4801" t="s">
        <v>349</v>
      </c>
      <c r="CZ14" s="4799"/>
      <c r="DA14" s="4730"/>
    </row>
    <row r="15" spans="1:105" ht="14">
      <c r="A15" s="4737"/>
      <c r="B15" s="4792"/>
      <c r="C15" s="4773"/>
      <c r="D15" s="4773"/>
      <c r="E15" s="4773"/>
      <c r="F15" s="4773"/>
      <c r="G15" s="4804">
        <f>G31</f>
        <v>0</v>
      </c>
      <c r="H15" s="4804">
        <f t="shared" ref="H15:L15" si="0">H31</f>
        <v>0</v>
      </c>
      <c r="I15" s="4804"/>
      <c r="J15" s="4804">
        <f t="shared" si="0"/>
        <v>0</v>
      </c>
      <c r="K15" s="4804">
        <f t="shared" si="0"/>
        <v>0</v>
      </c>
      <c r="L15" s="4804">
        <f t="shared" si="0"/>
        <v>0</v>
      </c>
      <c r="M15" s="4805"/>
      <c r="N15" s="4806"/>
      <c r="O15" s="4792"/>
      <c r="P15" s="4773"/>
      <c r="Q15" s="4773"/>
      <c r="R15" s="4773"/>
      <c r="S15" s="4773"/>
      <c r="T15" s="4804">
        <f>T31</f>
        <v>0</v>
      </c>
      <c r="U15" s="4804">
        <f t="shared" ref="U15:Y15" si="1">U31</f>
        <v>0</v>
      </c>
      <c r="V15" s="4804"/>
      <c r="W15" s="4804">
        <f t="shared" si="1"/>
        <v>0</v>
      </c>
      <c r="X15" s="4804">
        <f t="shared" si="1"/>
        <v>0</v>
      </c>
      <c r="Y15" s="4804">
        <f t="shared" si="1"/>
        <v>0</v>
      </c>
      <c r="Z15" s="4807"/>
      <c r="AA15" s="4808"/>
      <c r="AB15" s="4792"/>
      <c r="AC15" s="4773"/>
      <c r="AD15" s="4773"/>
      <c r="AE15" s="4773"/>
      <c r="AF15" s="4773"/>
      <c r="AG15" s="4804">
        <f>AG31</f>
        <v>0</v>
      </c>
      <c r="AH15" s="4804">
        <f t="shared" ref="AH15:AL15" si="2">AH31</f>
        <v>0</v>
      </c>
      <c r="AI15" s="4804"/>
      <c r="AJ15" s="4804">
        <f t="shared" si="2"/>
        <v>0</v>
      </c>
      <c r="AK15" s="4804">
        <f t="shared" si="2"/>
        <v>0</v>
      </c>
      <c r="AL15" s="4804">
        <f t="shared" si="2"/>
        <v>0</v>
      </c>
      <c r="AM15" s="4807"/>
      <c r="AN15" s="4808"/>
      <c r="AO15" s="4792"/>
      <c r="AP15" s="4773"/>
      <c r="AQ15" s="4773"/>
      <c r="AR15" s="4773"/>
      <c r="AS15" s="4773"/>
      <c r="AT15" s="4804">
        <f>AT31</f>
        <v>0</v>
      </c>
      <c r="AU15" s="4804">
        <f t="shared" ref="AU15:AY15" si="3">AU31</f>
        <v>0</v>
      </c>
      <c r="AV15" s="4804"/>
      <c r="AW15" s="4804">
        <f t="shared" si="3"/>
        <v>0</v>
      </c>
      <c r="AX15" s="4804">
        <f t="shared" si="3"/>
        <v>0</v>
      </c>
      <c r="AY15" s="4804">
        <f t="shared" si="3"/>
        <v>0</v>
      </c>
      <c r="AZ15" s="4807"/>
      <c r="BA15" s="4808"/>
      <c r="BB15" s="4792"/>
      <c r="BC15" s="4773"/>
      <c r="BD15" s="4773"/>
      <c r="BE15" s="4773"/>
      <c r="BF15" s="4773"/>
      <c r="BG15" s="4804">
        <f>BG31</f>
        <v>0</v>
      </c>
      <c r="BH15" s="4804">
        <f t="shared" ref="BH15:BL15" si="4">BH31</f>
        <v>0</v>
      </c>
      <c r="BI15" s="4804"/>
      <c r="BJ15" s="4804">
        <f t="shared" si="4"/>
        <v>0</v>
      </c>
      <c r="BK15" s="4804">
        <f t="shared" si="4"/>
        <v>0</v>
      </c>
      <c r="BL15" s="4804">
        <f t="shared" si="4"/>
        <v>0</v>
      </c>
      <c r="BM15" s="4799"/>
      <c r="BN15" s="4737"/>
      <c r="BO15" s="4792"/>
      <c r="BP15" s="4773"/>
      <c r="BQ15" s="4773"/>
      <c r="BR15" s="4773"/>
      <c r="BS15" s="4773"/>
      <c r="BT15" s="4804">
        <f>BT31</f>
        <v>0</v>
      </c>
      <c r="BU15" s="4804">
        <f t="shared" ref="BU15:BY15" si="5">BU31</f>
        <v>0</v>
      </c>
      <c r="BV15" s="4804"/>
      <c r="BW15" s="4804">
        <f t="shared" si="5"/>
        <v>0</v>
      </c>
      <c r="BX15" s="4804">
        <f t="shared" si="5"/>
        <v>0</v>
      </c>
      <c r="BY15" s="4804">
        <f t="shared" si="5"/>
        <v>0</v>
      </c>
      <c r="BZ15" s="4799"/>
      <c r="CA15" s="4737"/>
      <c r="CB15" s="4792"/>
      <c r="CC15" s="4773"/>
      <c r="CD15" s="4773"/>
      <c r="CE15" s="4773"/>
      <c r="CF15" s="4773"/>
      <c r="CG15" s="4804">
        <f>CG31</f>
        <v>0</v>
      </c>
      <c r="CH15" s="4804">
        <f t="shared" ref="CH15:CL15" si="6">CH31</f>
        <v>0</v>
      </c>
      <c r="CI15" s="4804"/>
      <c r="CJ15" s="4804">
        <f t="shared" si="6"/>
        <v>0</v>
      </c>
      <c r="CK15" s="4804">
        <f t="shared" si="6"/>
        <v>0</v>
      </c>
      <c r="CL15" s="4804">
        <f t="shared" si="6"/>
        <v>0</v>
      </c>
      <c r="CM15" s="4799"/>
      <c r="CN15" s="4737"/>
      <c r="CO15" s="4792"/>
      <c r="CP15" s="4773"/>
      <c r="CQ15" s="4773"/>
      <c r="CR15" s="4773"/>
      <c r="CS15" s="4773"/>
      <c r="CT15" s="4804">
        <f>CT31</f>
        <v>0</v>
      </c>
      <c r="CU15" s="4804">
        <f t="shared" ref="CU15:CY15" si="7">CU31</f>
        <v>0</v>
      </c>
      <c r="CV15" s="4804"/>
      <c r="CW15" s="4804">
        <f t="shared" si="7"/>
        <v>0</v>
      </c>
      <c r="CX15" s="4804">
        <f t="shared" si="7"/>
        <v>0</v>
      </c>
      <c r="CY15" s="4804">
        <f t="shared" si="7"/>
        <v>0</v>
      </c>
      <c r="CZ15" s="4799"/>
      <c r="DA15" s="4730"/>
    </row>
    <row r="16" spans="1:105" ht="14">
      <c r="A16" s="4730"/>
      <c r="B16" s="4748"/>
      <c r="C16" s="4774"/>
      <c r="D16" s="4774"/>
      <c r="E16" s="4774"/>
      <c r="F16" s="4774"/>
      <c r="G16" s="4809"/>
      <c r="H16" s="4809"/>
      <c r="I16" s="4809"/>
      <c r="J16" s="4809"/>
      <c r="K16" s="4809"/>
      <c r="L16" s="4809"/>
      <c r="M16" s="4805"/>
      <c r="N16" s="4806"/>
      <c r="O16" s="4748"/>
      <c r="P16" s="4774"/>
      <c r="Q16" s="4774"/>
      <c r="R16" s="4774"/>
      <c r="S16" s="4774"/>
      <c r="T16" s="4810"/>
      <c r="U16" s="4810"/>
      <c r="V16" s="4810"/>
      <c r="W16" s="4810"/>
      <c r="X16" s="4810"/>
      <c r="Y16" s="4810"/>
      <c r="Z16" s="4805"/>
      <c r="AA16" s="4811"/>
      <c r="AB16" s="4748"/>
      <c r="AC16" s="4774"/>
      <c r="AD16" s="4774"/>
      <c r="AE16" s="4774"/>
      <c r="AF16" s="4774"/>
      <c r="AG16" s="4809"/>
      <c r="AH16" s="4809"/>
      <c r="AI16" s="4809"/>
      <c r="AJ16" s="4809"/>
      <c r="AK16" s="4809"/>
      <c r="AL16" s="4809"/>
      <c r="AM16" s="4805"/>
      <c r="AN16" s="4811"/>
      <c r="AO16" s="4748"/>
      <c r="AP16" s="4774"/>
      <c r="AQ16" s="4774"/>
      <c r="AR16" s="4774"/>
      <c r="AS16" s="4774"/>
      <c r="AT16" s="4809"/>
      <c r="AU16" s="4809"/>
      <c r="AV16" s="4809"/>
      <c r="AW16" s="4809"/>
      <c r="AX16" s="4809"/>
      <c r="AY16" s="4809"/>
      <c r="AZ16" s="4805"/>
      <c r="BA16" s="4811"/>
      <c r="BB16" s="4748"/>
      <c r="BC16" s="4774"/>
      <c r="BD16" s="4774"/>
      <c r="BE16" s="4774"/>
      <c r="BF16" s="4774"/>
      <c r="BG16" s="4812"/>
      <c r="BH16" s="4812"/>
      <c r="BI16" s="4812"/>
      <c r="BJ16" s="4812"/>
      <c r="BK16" s="4812"/>
      <c r="BL16" s="4812"/>
      <c r="BM16" s="4747"/>
      <c r="BN16" s="4730"/>
      <c r="BO16" s="4748"/>
      <c r="BP16" s="4774"/>
      <c r="BQ16" s="4774"/>
      <c r="BR16" s="4774"/>
      <c r="BS16" s="4774"/>
      <c r="BT16" s="4809"/>
      <c r="BU16" s="4809"/>
      <c r="BV16" s="4809"/>
      <c r="BW16" s="4809"/>
      <c r="BX16" s="4809"/>
      <c r="BY16" s="4809"/>
      <c r="BZ16" s="4747"/>
      <c r="CA16" s="4730"/>
      <c r="CB16" s="4748"/>
      <c r="CC16" s="4774"/>
      <c r="CD16" s="4774"/>
      <c r="CE16" s="4774"/>
      <c r="CF16" s="4774"/>
      <c r="CG16" s="4809"/>
      <c r="CH16" s="4809"/>
      <c r="CI16" s="4809"/>
      <c r="CJ16" s="4809"/>
      <c r="CK16" s="4809"/>
      <c r="CL16" s="4809"/>
      <c r="CM16" s="4747"/>
      <c r="CN16" s="4730"/>
      <c r="CO16" s="4748"/>
      <c r="CP16" s="4774"/>
      <c r="CQ16" s="4774"/>
      <c r="CR16" s="4774"/>
      <c r="CS16" s="4774"/>
      <c r="CT16" s="4809"/>
      <c r="CU16" s="4809"/>
      <c r="CV16" s="4813"/>
      <c r="CW16" s="4809"/>
      <c r="CX16" s="4809"/>
      <c r="CY16" s="4809"/>
      <c r="CZ16" s="4747"/>
      <c r="DA16" s="4730"/>
    </row>
    <row r="17" spans="1:105" ht="14">
      <c r="A17" s="4730"/>
      <c r="B17" s="4748"/>
      <c r="C17" s="4773"/>
      <c r="D17" s="4773"/>
      <c r="E17" s="4773"/>
      <c r="F17" s="4773"/>
      <c r="G17" s="4813"/>
      <c r="H17" s="4813"/>
      <c r="I17" s="4813"/>
      <c r="J17" s="4813"/>
      <c r="K17" s="4813"/>
      <c r="L17" s="4813"/>
      <c r="M17" s="4805"/>
      <c r="N17" s="4806"/>
      <c r="O17" s="4748"/>
      <c r="P17" s="4773"/>
      <c r="Q17" s="4773"/>
      <c r="R17" s="4773"/>
      <c r="S17" s="4773"/>
      <c r="T17" s="4812"/>
      <c r="U17" s="4812"/>
      <c r="V17" s="4812"/>
      <c r="W17" s="4812"/>
      <c r="X17" s="4812"/>
      <c r="Y17" s="4812"/>
      <c r="Z17" s="4805"/>
      <c r="AA17" s="4811"/>
      <c r="AB17" s="4748"/>
      <c r="AC17" s="4773"/>
      <c r="AD17" s="4773"/>
      <c r="AE17" s="4773"/>
      <c r="AF17" s="4773"/>
      <c r="AG17" s="4813"/>
      <c r="AH17" s="4813"/>
      <c r="AI17" s="4813"/>
      <c r="AJ17" s="4813"/>
      <c r="AK17" s="4813"/>
      <c r="AL17" s="4813"/>
      <c r="AM17" s="4805"/>
      <c r="AN17" s="4811"/>
      <c r="AO17" s="4748"/>
      <c r="AP17" s="4773"/>
      <c r="AQ17" s="4773"/>
      <c r="AR17" s="4773"/>
      <c r="AS17" s="4773"/>
      <c r="AT17" s="4813"/>
      <c r="AU17" s="4813"/>
      <c r="AV17" s="4813"/>
      <c r="AW17" s="4813"/>
      <c r="AX17" s="4813"/>
      <c r="AY17" s="4813"/>
      <c r="AZ17" s="4805"/>
      <c r="BA17" s="4811"/>
      <c r="BB17" s="4748"/>
      <c r="BC17" s="4773"/>
      <c r="BD17" s="4773"/>
      <c r="BE17" s="4773"/>
      <c r="BF17" s="4773"/>
      <c r="BG17" s="4813"/>
      <c r="BH17" s="4813"/>
      <c r="BI17" s="4813"/>
      <c r="BJ17" s="4813"/>
      <c r="BK17" s="4813"/>
      <c r="BL17" s="4813"/>
      <c r="BM17" s="4747"/>
      <c r="BN17" s="4730"/>
      <c r="BO17" s="4748"/>
      <c r="BP17" s="4773"/>
      <c r="BQ17" s="4773"/>
      <c r="BR17" s="4773"/>
      <c r="BS17" s="4773"/>
      <c r="BT17" s="4813"/>
      <c r="BU17" s="4813"/>
      <c r="BV17" s="4813"/>
      <c r="BW17" s="4813"/>
      <c r="BX17" s="4813"/>
      <c r="BY17" s="4813"/>
      <c r="BZ17" s="4747"/>
      <c r="CA17" s="4730"/>
      <c r="CB17" s="4748"/>
      <c r="CC17" s="4773"/>
      <c r="CD17" s="4773"/>
      <c r="CE17" s="4773"/>
      <c r="CF17" s="4773"/>
      <c r="CG17" s="4813"/>
      <c r="CH17" s="4813"/>
      <c r="CI17" s="4813"/>
      <c r="CJ17" s="4813"/>
      <c r="CK17" s="4813"/>
      <c r="CL17" s="4813"/>
      <c r="CM17" s="4747"/>
      <c r="CN17" s="4730"/>
      <c r="CO17" s="4748"/>
      <c r="CP17" s="4773"/>
      <c r="CQ17" s="4773"/>
      <c r="CR17" s="4773"/>
      <c r="CS17" s="4773"/>
      <c r="CT17" s="4813"/>
      <c r="CU17" s="4813"/>
      <c r="CV17" s="4813"/>
      <c r="CW17" s="4813"/>
      <c r="CX17" s="4813"/>
      <c r="CY17" s="4813"/>
      <c r="CZ17" s="4747"/>
      <c r="DA17" s="4730"/>
    </row>
    <row r="18" spans="1:105" ht="14">
      <c r="A18" s="4730"/>
      <c r="B18" s="4748"/>
      <c r="C18" s="4773"/>
      <c r="D18" s="4773"/>
      <c r="E18" s="4773"/>
      <c r="F18" s="4814"/>
      <c r="G18" s="4813"/>
      <c r="H18" s="4813"/>
      <c r="I18" s="4813"/>
      <c r="J18" s="4813"/>
      <c r="K18" s="4813"/>
      <c r="L18" s="4813"/>
      <c r="M18" s="4805"/>
      <c r="N18" s="4806"/>
      <c r="O18" s="4748"/>
      <c r="P18" s="4773"/>
      <c r="Q18" s="4773"/>
      <c r="R18" s="4773"/>
      <c r="S18" s="4814"/>
      <c r="T18" s="4812"/>
      <c r="U18" s="4812"/>
      <c r="V18" s="4812"/>
      <c r="W18" s="4812"/>
      <c r="X18" s="4812"/>
      <c r="Y18" s="4812"/>
      <c r="Z18" s="4805"/>
      <c r="AA18" s="4811"/>
      <c r="AB18" s="4748"/>
      <c r="AC18" s="4773"/>
      <c r="AD18" s="4773"/>
      <c r="AE18" s="4773"/>
      <c r="AF18" s="4814"/>
      <c r="AG18" s="4813"/>
      <c r="AH18" s="4813"/>
      <c r="AI18" s="4813"/>
      <c r="AJ18" s="4813"/>
      <c r="AK18" s="4813"/>
      <c r="AL18" s="4813"/>
      <c r="AM18" s="4805"/>
      <c r="AN18" s="4811"/>
      <c r="AO18" s="4748"/>
      <c r="AP18" s="4773"/>
      <c r="AQ18" s="4773"/>
      <c r="AR18" s="4773"/>
      <c r="AS18" s="4814"/>
      <c r="AT18" s="4813"/>
      <c r="AU18" s="4813"/>
      <c r="AV18" s="4813"/>
      <c r="AW18" s="4813"/>
      <c r="AX18" s="4813"/>
      <c r="AY18" s="4813"/>
      <c r="AZ18" s="4805"/>
      <c r="BA18" s="4811"/>
      <c r="BB18" s="4748"/>
      <c r="BC18" s="4773"/>
      <c r="BD18" s="4773"/>
      <c r="BE18" s="4773"/>
      <c r="BF18" s="4814"/>
      <c r="BG18" s="4813"/>
      <c r="BH18" s="4813"/>
      <c r="BI18" s="4813"/>
      <c r="BJ18" s="4813"/>
      <c r="BK18" s="4813"/>
      <c r="BL18" s="4813"/>
      <c r="BM18" s="4747"/>
      <c r="BN18" s="4730"/>
      <c r="BO18" s="4748"/>
      <c r="BP18" s="4773"/>
      <c r="BQ18" s="4773"/>
      <c r="BR18" s="4773"/>
      <c r="BS18" s="4814"/>
      <c r="BT18" s="4813"/>
      <c r="BU18" s="4813"/>
      <c r="BV18" s="4813"/>
      <c r="BW18" s="4813"/>
      <c r="BX18" s="4813"/>
      <c r="BY18" s="4813"/>
      <c r="BZ18" s="4747"/>
      <c r="CA18" s="4730"/>
      <c r="CB18" s="4748"/>
      <c r="CC18" s="4773"/>
      <c r="CD18" s="4773"/>
      <c r="CE18" s="4773"/>
      <c r="CF18" s="4814"/>
      <c r="CG18" s="4813"/>
      <c r="CH18" s="4813"/>
      <c r="CI18" s="4813"/>
      <c r="CJ18" s="4813"/>
      <c r="CK18" s="4813"/>
      <c r="CL18" s="4813"/>
      <c r="CM18" s="4747"/>
      <c r="CN18" s="4730"/>
      <c r="CO18" s="4748"/>
      <c r="CP18" s="4773"/>
      <c r="CQ18" s="4773"/>
      <c r="CR18" s="4773"/>
      <c r="CS18" s="4814"/>
      <c r="CT18" s="4813"/>
      <c r="CU18" s="4813"/>
      <c r="CV18" s="4813"/>
      <c r="CW18" s="4813"/>
      <c r="CX18" s="4813"/>
      <c r="CY18" s="4813"/>
      <c r="CZ18" s="4747"/>
      <c r="DA18" s="4730"/>
    </row>
    <row r="19" spans="1:105" ht="14">
      <c r="A19" s="4730"/>
      <c r="B19" s="4748"/>
      <c r="C19" s="4773"/>
      <c r="D19" s="4773"/>
      <c r="E19" s="4773"/>
      <c r="F19" s="4815">
        <f>$C$8</f>
        <v>0</v>
      </c>
      <c r="G19" s="4816">
        <f>+T19+AG19+AT19+BG19+BT19+CG19+CT19</f>
        <v>0</v>
      </c>
      <c r="H19" s="4816">
        <f>+U19+AH19+AU19+BH19+BU19+CH19+CU19</f>
        <v>0</v>
      </c>
      <c r="I19" s="4816">
        <f t="shared" ref="G19:L30" si="8">+V19+AI19+AV19+BI19+BV19+CI19+CV19</f>
        <v>0</v>
      </c>
      <c r="J19" s="4816">
        <f t="shared" si="8"/>
        <v>0</v>
      </c>
      <c r="K19" s="4816">
        <f t="shared" si="8"/>
        <v>0</v>
      </c>
      <c r="L19" s="4816">
        <f t="shared" si="8"/>
        <v>0</v>
      </c>
      <c r="M19" s="4805"/>
      <c r="N19" s="4806"/>
      <c r="O19" s="4748"/>
      <c r="P19" s="4773"/>
      <c r="Q19" s="4773"/>
      <c r="R19" s="4773"/>
      <c r="S19" s="4815">
        <f>$C$8</f>
        <v>0</v>
      </c>
      <c r="T19" s="4817">
        <f>'50.33'!B17</f>
        <v>0</v>
      </c>
      <c r="U19" s="4817">
        <f>'50.33'!C17</f>
        <v>0</v>
      </c>
      <c r="V19" s="4817">
        <f>'50.33'!D17</f>
        <v>0</v>
      </c>
      <c r="W19" s="4817">
        <f>'50.33'!E17</f>
        <v>0</v>
      </c>
      <c r="X19" s="4817">
        <f>'50.33'!F17</f>
        <v>0</v>
      </c>
      <c r="Y19" s="4817">
        <f>'50.33'!G17</f>
        <v>0</v>
      </c>
      <c r="Z19" s="4807"/>
      <c r="AA19" s="4808"/>
      <c r="AB19" s="4748"/>
      <c r="AC19" s="4773"/>
      <c r="AD19" s="4773"/>
      <c r="AE19" s="4773"/>
      <c r="AF19" s="4815">
        <f>$C$8</f>
        <v>0</v>
      </c>
      <c r="AG19" s="4817">
        <f>'50.36'!B17</f>
        <v>0</v>
      </c>
      <c r="AH19" s="4817">
        <f>'50.36'!C17</f>
        <v>0</v>
      </c>
      <c r="AI19" s="4817">
        <f>'50.36'!D17</f>
        <v>0</v>
      </c>
      <c r="AJ19" s="4817">
        <f>'50.36'!E17</f>
        <v>0</v>
      </c>
      <c r="AK19" s="4817">
        <f>'50.36'!F17</f>
        <v>0</v>
      </c>
      <c r="AL19" s="4817">
        <f>'50.36'!G17</f>
        <v>0</v>
      </c>
      <c r="AM19" s="4807"/>
      <c r="AN19" s="4808"/>
      <c r="AO19" s="4748"/>
      <c r="AP19" s="4773"/>
      <c r="AQ19" s="4773"/>
      <c r="AR19" s="4773"/>
      <c r="AS19" s="4815">
        <f>$C$8</f>
        <v>0</v>
      </c>
      <c r="AT19" s="4817">
        <f>'50.31'!B17</f>
        <v>0</v>
      </c>
      <c r="AU19" s="4817">
        <f>'50.31'!C17</f>
        <v>0</v>
      </c>
      <c r="AV19" s="4817">
        <f>'50.31'!D17</f>
        <v>0</v>
      </c>
      <c r="AW19" s="4817">
        <f>'50.31'!E17</f>
        <v>0</v>
      </c>
      <c r="AX19" s="4817">
        <f>'50.31'!F17</f>
        <v>0</v>
      </c>
      <c r="AY19" s="4817">
        <f>'50.31'!G17</f>
        <v>0</v>
      </c>
      <c r="AZ19" s="4807"/>
      <c r="BA19" s="4808"/>
      <c r="BB19" s="4748"/>
      <c r="BC19" s="4773"/>
      <c r="BD19" s="4773"/>
      <c r="BE19" s="4773"/>
      <c r="BF19" s="4815">
        <f>$C$8</f>
        <v>0</v>
      </c>
      <c r="BG19" s="4817">
        <f>'50.37'!B17</f>
        <v>0</v>
      </c>
      <c r="BH19" s="4817">
        <f>'50.37'!C17</f>
        <v>0</v>
      </c>
      <c r="BI19" s="4817">
        <f>'50.37'!D17</f>
        <v>0</v>
      </c>
      <c r="BJ19" s="4817">
        <f>'50.37'!E17</f>
        <v>0</v>
      </c>
      <c r="BK19" s="4817">
        <f>'50.37'!F17</f>
        <v>0</v>
      </c>
      <c r="BL19" s="4817">
        <f>'50.37'!G17</f>
        <v>0</v>
      </c>
      <c r="BM19" s="4747"/>
      <c r="BN19" s="4730"/>
      <c r="BO19" s="4748"/>
      <c r="BP19" s="4773"/>
      <c r="BQ19" s="4773"/>
      <c r="BR19" s="4773"/>
      <c r="BS19" s="4815">
        <f>$C$8</f>
        <v>0</v>
      </c>
      <c r="BT19" s="4817">
        <f>'50.32'!B17</f>
        <v>0</v>
      </c>
      <c r="BU19" s="4817">
        <f>'50.32'!C17</f>
        <v>0</v>
      </c>
      <c r="BV19" s="4817">
        <f>'50.32'!D17</f>
        <v>0</v>
      </c>
      <c r="BW19" s="4817">
        <f>'50.32'!E17</f>
        <v>0</v>
      </c>
      <c r="BX19" s="4817">
        <f>'50.32'!F17</f>
        <v>0</v>
      </c>
      <c r="BY19" s="4817">
        <f>'50.32'!G17</f>
        <v>0</v>
      </c>
      <c r="BZ19" s="4747"/>
      <c r="CA19" s="4730"/>
      <c r="CB19" s="4748"/>
      <c r="CC19" s="4773"/>
      <c r="CD19" s="4773"/>
      <c r="CE19" s="4773"/>
      <c r="CF19" s="4815">
        <f>$C$8</f>
        <v>0</v>
      </c>
      <c r="CG19" s="4817">
        <f>'50.35'!B17</f>
        <v>0</v>
      </c>
      <c r="CH19" s="4817">
        <f>'50.35'!C17</f>
        <v>0</v>
      </c>
      <c r="CI19" s="4817">
        <f>'50.35'!D17</f>
        <v>0</v>
      </c>
      <c r="CJ19" s="4817">
        <f>'50.35'!E17</f>
        <v>0</v>
      </c>
      <c r="CK19" s="4817">
        <f>'50.35'!F17</f>
        <v>0</v>
      </c>
      <c r="CL19" s="4817">
        <f>'50.35'!G17</f>
        <v>0</v>
      </c>
      <c r="CM19" s="4747"/>
      <c r="CN19" s="4730"/>
      <c r="CO19" s="4748"/>
      <c r="CP19" s="4773"/>
      <c r="CQ19" s="4773"/>
      <c r="CR19" s="4773"/>
      <c r="CS19" s="4815">
        <f>$C$8</f>
        <v>0</v>
      </c>
      <c r="CT19" s="4817">
        <f>'50.34'!B17</f>
        <v>0</v>
      </c>
      <c r="CU19" s="4817">
        <f>'50.34'!C17</f>
        <v>0</v>
      </c>
      <c r="CV19" s="4817">
        <f>'50.34'!D17</f>
        <v>0</v>
      </c>
      <c r="CW19" s="4817">
        <f>'50.34'!E17</f>
        <v>0</v>
      </c>
      <c r="CX19" s="4817">
        <f>'50.34'!F17</f>
        <v>0</v>
      </c>
      <c r="CY19" s="4817">
        <f>'50.34'!G17</f>
        <v>0</v>
      </c>
      <c r="CZ19" s="4747"/>
      <c r="DA19" s="4730"/>
    </row>
    <row r="20" spans="1:105" ht="14">
      <c r="A20" s="4730"/>
      <c r="B20" s="4748"/>
      <c r="C20" s="4773"/>
      <c r="D20" s="4773"/>
      <c r="E20" s="4773"/>
      <c r="F20" s="4815">
        <f t="shared" ref="F20:F28" si="9">F19-1</f>
        <v>-1</v>
      </c>
      <c r="G20" s="4816">
        <f t="shared" si="8"/>
        <v>0</v>
      </c>
      <c r="H20" s="4816">
        <f t="shared" si="8"/>
        <v>0</v>
      </c>
      <c r="I20" s="4816">
        <f t="shared" si="8"/>
        <v>0</v>
      </c>
      <c r="J20" s="4816">
        <f t="shared" si="8"/>
        <v>0</v>
      </c>
      <c r="K20" s="4816">
        <f t="shared" si="8"/>
        <v>0</v>
      </c>
      <c r="L20" s="4816">
        <f t="shared" si="8"/>
        <v>0</v>
      </c>
      <c r="M20" s="4805"/>
      <c r="N20" s="4806"/>
      <c r="O20" s="4748"/>
      <c r="P20" s="4773"/>
      <c r="Q20" s="4773"/>
      <c r="R20" s="4773"/>
      <c r="S20" s="4815">
        <f t="shared" ref="S20:S28" si="10">S19-1</f>
        <v>-1</v>
      </c>
      <c r="T20" s="4817">
        <f>'50.33'!B18</f>
        <v>0</v>
      </c>
      <c r="U20" s="4817">
        <f>'50.33'!C18</f>
        <v>0</v>
      </c>
      <c r="V20" s="4817">
        <f>'50.33'!D18</f>
        <v>0</v>
      </c>
      <c r="W20" s="4817">
        <f>'50.33'!E18</f>
        <v>0</v>
      </c>
      <c r="X20" s="4817">
        <f>'50.33'!F18</f>
        <v>0</v>
      </c>
      <c r="Y20" s="4817">
        <f>'50.33'!G18</f>
        <v>0</v>
      </c>
      <c r="Z20" s="4807"/>
      <c r="AA20" s="4808"/>
      <c r="AB20" s="4748"/>
      <c r="AC20" s="4773"/>
      <c r="AD20" s="4773"/>
      <c r="AE20" s="4773"/>
      <c r="AF20" s="4815">
        <f t="shared" ref="AF20:AF28" si="11">AF19-1</f>
        <v>-1</v>
      </c>
      <c r="AG20" s="4817">
        <f>'50.36'!B18</f>
        <v>0</v>
      </c>
      <c r="AH20" s="4817">
        <f>'50.36'!C18</f>
        <v>0</v>
      </c>
      <c r="AI20" s="4817">
        <f>'50.36'!D18</f>
        <v>0</v>
      </c>
      <c r="AJ20" s="4817">
        <f>'50.36'!E18</f>
        <v>0</v>
      </c>
      <c r="AK20" s="4817">
        <f>'50.36'!F18</f>
        <v>0</v>
      </c>
      <c r="AL20" s="4817">
        <f>'50.36'!G18</f>
        <v>0</v>
      </c>
      <c r="AM20" s="4807"/>
      <c r="AN20" s="4808"/>
      <c r="AO20" s="4748"/>
      <c r="AP20" s="4773"/>
      <c r="AQ20" s="4773"/>
      <c r="AR20" s="4773"/>
      <c r="AS20" s="4815">
        <f t="shared" ref="AS20:AS28" si="12">AS19-1</f>
        <v>-1</v>
      </c>
      <c r="AT20" s="4817">
        <f>'50.31'!B18</f>
        <v>0</v>
      </c>
      <c r="AU20" s="4817">
        <f>'50.31'!C18</f>
        <v>0</v>
      </c>
      <c r="AV20" s="4817">
        <f>'50.31'!D18</f>
        <v>0</v>
      </c>
      <c r="AW20" s="4817">
        <f>'50.31'!E18</f>
        <v>0</v>
      </c>
      <c r="AX20" s="4817">
        <f>'50.31'!F18</f>
        <v>0</v>
      </c>
      <c r="AY20" s="4817">
        <f>'50.31'!G18</f>
        <v>0</v>
      </c>
      <c r="AZ20" s="4807"/>
      <c r="BA20" s="4808"/>
      <c r="BB20" s="4748"/>
      <c r="BC20" s="4773"/>
      <c r="BD20" s="4773"/>
      <c r="BE20" s="4773"/>
      <c r="BF20" s="4815">
        <f t="shared" ref="BF20:BF28" si="13">BF19-1</f>
        <v>-1</v>
      </c>
      <c r="BG20" s="4817">
        <f>'50.37'!B18</f>
        <v>0</v>
      </c>
      <c r="BH20" s="4817">
        <f>'50.37'!C18</f>
        <v>0</v>
      </c>
      <c r="BI20" s="4817">
        <f>'50.37'!D18</f>
        <v>0</v>
      </c>
      <c r="BJ20" s="4817">
        <f>'50.37'!E18</f>
        <v>0</v>
      </c>
      <c r="BK20" s="4817">
        <f>'50.37'!F18</f>
        <v>0</v>
      </c>
      <c r="BL20" s="4817">
        <f>'50.37'!G18</f>
        <v>0</v>
      </c>
      <c r="BM20" s="4747"/>
      <c r="BN20" s="4730"/>
      <c r="BO20" s="4748"/>
      <c r="BP20" s="4773"/>
      <c r="BQ20" s="4773"/>
      <c r="BR20" s="4773"/>
      <c r="BS20" s="4815">
        <f t="shared" ref="BS20:BS28" si="14">BS19-1</f>
        <v>-1</v>
      </c>
      <c r="BT20" s="4817">
        <f>'50.32'!B18</f>
        <v>0</v>
      </c>
      <c r="BU20" s="4817">
        <f>'50.32'!C18</f>
        <v>0</v>
      </c>
      <c r="BV20" s="4817">
        <f>'50.32'!D18</f>
        <v>0</v>
      </c>
      <c r="BW20" s="4817">
        <f>'50.32'!E18</f>
        <v>0</v>
      </c>
      <c r="BX20" s="4817">
        <f>'50.32'!F18</f>
        <v>0</v>
      </c>
      <c r="BY20" s="4817">
        <f>'50.32'!G18</f>
        <v>0</v>
      </c>
      <c r="BZ20" s="4747"/>
      <c r="CA20" s="4730"/>
      <c r="CB20" s="4748"/>
      <c r="CC20" s="4773"/>
      <c r="CD20" s="4773"/>
      <c r="CE20" s="4773"/>
      <c r="CF20" s="4815">
        <f t="shared" ref="CF20:CF28" si="15">CF19-1</f>
        <v>-1</v>
      </c>
      <c r="CG20" s="4817">
        <f>'50.35'!B18</f>
        <v>0</v>
      </c>
      <c r="CH20" s="4817">
        <f>'50.35'!C18</f>
        <v>0</v>
      </c>
      <c r="CI20" s="4817">
        <f>'50.35'!D18</f>
        <v>0</v>
      </c>
      <c r="CJ20" s="4817">
        <f>'50.35'!E18</f>
        <v>0</v>
      </c>
      <c r="CK20" s="4817">
        <f>'50.35'!F18</f>
        <v>0</v>
      </c>
      <c r="CL20" s="4817">
        <f>'50.35'!G18</f>
        <v>0</v>
      </c>
      <c r="CM20" s="4747"/>
      <c r="CN20" s="4730"/>
      <c r="CO20" s="4748"/>
      <c r="CP20" s="4773"/>
      <c r="CQ20" s="4773"/>
      <c r="CR20" s="4773"/>
      <c r="CS20" s="4815">
        <f t="shared" ref="CS20:CS28" si="16">CS19-1</f>
        <v>-1</v>
      </c>
      <c r="CT20" s="4817">
        <f>'50.34'!B18</f>
        <v>0</v>
      </c>
      <c r="CU20" s="4817">
        <f>'50.34'!C18</f>
        <v>0</v>
      </c>
      <c r="CV20" s="4817">
        <f>'50.34'!D18</f>
        <v>0</v>
      </c>
      <c r="CW20" s="4817">
        <f>'50.34'!E18</f>
        <v>0</v>
      </c>
      <c r="CX20" s="4817">
        <f>'50.34'!F18</f>
        <v>0</v>
      </c>
      <c r="CY20" s="4817">
        <f>'50.34'!G18</f>
        <v>0</v>
      </c>
      <c r="CZ20" s="4747"/>
      <c r="DA20" s="4730"/>
    </row>
    <row r="21" spans="1:105" ht="14">
      <c r="A21" s="4730"/>
      <c r="B21" s="4748"/>
      <c r="C21" s="4773"/>
      <c r="D21" s="4773"/>
      <c r="E21" s="4773"/>
      <c r="F21" s="4815">
        <f t="shared" si="9"/>
        <v>-2</v>
      </c>
      <c r="G21" s="4816">
        <f t="shared" si="8"/>
        <v>0</v>
      </c>
      <c r="H21" s="4816">
        <f t="shared" si="8"/>
        <v>0</v>
      </c>
      <c r="I21" s="4816">
        <f t="shared" si="8"/>
        <v>0</v>
      </c>
      <c r="J21" s="4816">
        <f t="shared" si="8"/>
        <v>0</v>
      </c>
      <c r="K21" s="4816">
        <f t="shared" si="8"/>
        <v>0</v>
      </c>
      <c r="L21" s="4816">
        <f t="shared" si="8"/>
        <v>0</v>
      </c>
      <c r="M21" s="4805"/>
      <c r="N21" s="4806"/>
      <c r="O21" s="4748"/>
      <c r="P21" s="4773"/>
      <c r="Q21" s="4773"/>
      <c r="R21" s="4773"/>
      <c r="S21" s="4815">
        <f t="shared" si="10"/>
        <v>-2</v>
      </c>
      <c r="T21" s="4817">
        <f>'50.33'!B19</f>
        <v>0</v>
      </c>
      <c r="U21" s="4817">
        <f>'50.33'!C19</f>
        <v>0</v>
      </c>
      <c r="V21" s="4817">
        <f>'50.33'!D19</f>
        <v>0</v>
      </c>
      <c r="W21" s="4817">
        <f>'50.33'!E19</f>
        <v>0</v>
      </c>
      <c r="X21" s="4817">
        <f>'50.33'!F19</f>
        <v>0</v>
      </c>
      <c r="Y21" s="4817">
        <f>'50.33'!G19</f>
        <v>0</v>
      </c>
      <c r="Z21" s="4807"/>
      <c r="AA21" s="4808"/>
      <c r="AB21" s="4748"/>
      <c r="AC21" s="4773"/>
      <c r="AD21" s="4773"/>
      <c r="AE21" s="4773"/>
      <c r="AF21" s="4815">
        <f t="shared" si="11"/>
        <v>-2</v>
      </c>
      <c r="AG21" s="4817">
        <f>'50.36'!B19</f>
        <v>0</v>
      </c>
      <c r="AH21" s="4817">
        <f>'50.36'!C19</f>
        <v>0</v>
      </c>
      <c r="AI21" s="4817">
        <f>'50.36'!D19</f>
        <v>0</v>
      </c>
      <c r="AJ21" s="4817">
        <f>'50.36'!E19</f>
        <v>0</v>
      </c>
      <c r="AK21" s="4817">
        <f>'50.36'!F19</f>
        <v>0</v>
      </c>
      <c r="AL21" s="4817">
        <f>'50.36'!G19</f>
        <v>0</v>
      </c>
      <c r="AM21" s="4807"/>
      <c r="AN21" s="4808"/>
      <c r="AO21" s="4748"/>
      <c r="AP21" s="4773"/>
      <c r="AQ21" s="4773"/>
      <c r="AR21" s="4773"/>
      <c r="AS21" s="4815">
        <f t="shared" si="12"/>
        <v>-2</v>
      </c>
      <c r="AT21" s="4817">
        <f>'50.31'!B19</f>
        <v>0</v>
      </c>
      <c r="AU21" s="4817">
        <f>'50.31'!C19</f>
        <v>0</v>
      </c>
      <c r="AV21" s="4817">
        <f>'50.31'!D19</f>
        <v>0</v>
      </c>
      <c r="AW21" s="4817">
        <f>'50.31'!E19</f>
        <v>0</v>
      </c>
      <c r="AX21" s="4817">
        <f>'50.31'!F19</f>
        <v>0</v>
      </c>
      <c r="AY21" s="4817">
        <f>'50.31'!G19</f>
        <v>0</v>
      </c>
      <c r="AZ21" s="4807"/>
      <c r="BA21" s="4808"/>
      <c r="BB21" s="4748"/>
      <c r="BC21" s="4773"/>
      <c r="BD21" s="4773"/>
      <c r="BE21" s="4773"/>
      <c r="BF21" s="4815">
        <f t="shared" si="13"/>
        <v>-2</v>
      </c>
      <c r="BG21" s="4817">
        <f>'50.37'!B19</f>
        <v>0</v>
      </c>
      <c r="BH21" s="4817">
        <f>'50.37'!C19</f>
        <v>0</v>
      </c>
      <c r="BI21" s="4817">
        <f>'50.37'!D19</f>
        <v>0</v>
      </c>
      <c r="BJ21" s="4817">
        <f>'50.37'!E19</f>
        <v>0</v>
      </c>
      <c r="BK21" s="4817">
        <f>'50.37'!F19</f>
        <v>0</v>
      </c>
      <c r="BL21" s="4817">
        <f>'50.37'!G19</f>
        <v>0</v>
      </c>
      <c r="BM21" s="4747"/>
      <c r="BN21" s="4730"/>
      <c r="BO21" s="4748"/>
      <c r="BP21" s="4773"/>
      <c r="BQ21" s="4773"/>
      <c r="BR21" s="4773"/>
      <c r="BS21" s="4815">
        <f t="shared" si="14"/>
        <v>-2</v>
      </c>
      <c r="BT21" s="4817">
        <f>'50.32'!B19</f>
        <v>0</v>
      </c>
      <c r="BU21" s="4817">
        <f>'50.32'!C19</f>
        <v>0</v>
      </c>
      <c r="BV21" s="4817">
        <f>'50.32'!D19</f>
        <v>0</v>
      </c>
      <c r="BW21" s="4817">
        <f>'50.32'!E19</f>
        <v>0</v>
      </c>
      <c r="BX21" s="4817">
        <f>'50.32'!F19</f>
        <v>0</v>
      </c>
      <c r="BY21" s="4817">
        <f>'50.32'!G19</f>
        <v>0</v>
      </c>
      <c r="BZ21" s="4747"/>
      <c r="CA21" s="4730"/>
      <c r="CB21" s="4748"/>
      <c r="CC21" s="4773"/>
      <c r="CD21" s="4773"/>
      <c r="CE21" s="4773"/>
      <c r="CF21" s="4815">
        <f t="shared" si="15"/>
        <v>-2</v>
      </c>
      <c r="CG21" s="4817">
        <f>'50.35'!B19</f>
        <v>0</v>
      </c>
      <c r="CH21" s="4817">
        <f>'50.35'!C19</f>
        <v>0</v>
      </c>
      <c r="CI21" s="4817">
        <f>'50.35'!D19</f>
        <v>0</v>
      </c>
      <c r="CJ21" s="4817">
        <f>'50.35'!E19</f>
        <v>0</v>
      </c>
      <c r="CK21" s="4817">
        <f>'50.35'!F19</f>
        <v>0</v>
      </c>
      <c r="CL21" s="4817">
        <f>'50.35'!G19</f>
        <v>0</v>
      </c>
      <c r="CM21" s="4747"/>
      <c r="CN21" s="4730"/>
      <c r="CO21" s="4748"/>
      <c r="CP21" s="4773"/>
      <c r="CQ21" s="4773"/>
      <c r="CR21" s="4773"/>
      <c r="CS21" s="4815">
        <f t="shared" si="16"/>
        <v>-2</v>
      </c>
      <c r="CT21" s="4817">
        <f>'50.34'!B19</f>
        <v>0</v>
      </c>
      <c r="CU21" s="4817">
        <f>'50.34'!C19</f>
        <v>0</v>
      </c>
      <c r="CV21" s="4817">
        <f>'50.34'!D19</f>
        <v>0</v>
      </c>
      <c r="CW21" s="4817">
        <f>'50.34'!E19</f>
        <v>0</v>
      </c>
      <c r="CX21" s="4817">
        <f>'50.34'!F19</f>
        <v>0</v>
      </c>
      <c r="CY21" s="4817">
        <f>'50.34'!G19</f>
        <v>0</v>
      </c>
      <c r="CZ21" s="4747"/>
      <c r="DA21" s="4730"/>
    </row>
    <row r="22" spans="1:105" ht="14">
      <c r="A22" s="4730"/>
      <c r="B22" s="4748"/>
      <c r="C22" s="4773"/>
      <c r="D22" s="4773"/>
      <c r="E22" s="4773"/>
      <c r="F22" s="4815">
        <f t="shared" si="9"/>
        <v>-3</v>
      </c>
      <c r="G22" s="4816">
        <f t="shared" si="8"/>
        <v>0</v>
      </c>
      <c r="H22" s="4816">
        <f t="shared" si="8"/>
        <v>0</v>
      </c>
      <c r="I22" s="4816">
        <f t="shared" si="8"/>
        <v>0</v>
      </c>
      <c r="J22" s="4816">
        <f t="shared" si="8"/>
        <v>0</v>
      </c>
      <c r="K22" s="4816">
        <f t="shared" si="8"/>
        <v>0</v>
      </c>
      <c r="L22" s="4816">
        <f t="shared" si="8"/>
        <v>0</v>
      </c>
      <c r="M22" s="4805"/>
      <c r="N22" s="4806"/>
      <c r="O22" s="4748"/>
      <c r="P22" s="4773"/>
      <c r="Q22" s="4773"/>
      <c r="R22" s="4773"/>
      <c r="S22" s="4815">
        <f t="shared" si="10"/>
        <v>-3</v>
      </c>
      <c r="T22" s="4817">
        <f>'50.33'!B20</f>
        <v>0</v>
      </c>
      <c r="U22" s="4817">
        <f>'50.33'!C20</f>
        <v>0</v>
      </c>
      <c r="V22" s="4817">
        <f>'50.33'!D20</f>
        <v>0</v>
      </c>
      <c r="W22" s="4817">
        <f>'50.33'!E20</f>
        <v>0</v>
      </c>
      <c r="X22" s="4817">
        <f>'50.33'!F20</f>
        <v>0</v>
      </c>
      <c r="Y22" s="4817">
        <f>'50.33'!G20</f>
        <v>0</v>
      </c>
      <c r="Z22" s="4807"/>
      <c r="AA22" s="4808"/>
      <c r="AB22" s="4748"/>
      <c r="AC22" s="4773"/>
      <c r="AD22" s="4773"/>
      <c r="AE22" s="4773"/>
      <c r="AF22" s="4815">
        <f t="shared" si="11"/>
        <v>-3</v>
      </c>
      <c r="AG22" s="4817">
        <f>'50.36'!B20</f>
        <v>0</v>
      </c>
      <c r="AH22" s="4817">
        <f>'50.36'!C20</f>
        <v>0</v>
      </c>
      <c r="AI22" s="4817">
        <f>'50.36'!D20</f>
        <v>0</v>
      </c>
      <c r="AJ22" s="4817">
        <f>'50.36'!E20</f>
        <v>0</v>
      </c>
      <c r="AK22" s="4817">
        <f>'50.36'!F20</f>
        <v>0</v>
      </c>
      <c r="AL22" s="4817">
        <f>'50.36'!G20</f>
        <v>0</v>
      </c>
      <c r="AM22" s="4807"/>
      <c r="AN22" s="4808"/>
      <c r="AO22" s="4748"/>
      <c r="AP22" s="4773"/>
      <c r="AQ22" s="4773"/>
      <c r="AR22" s="4773"/>
      <c r="AS22" s="4815">
        <f t="shared" si="12"/>
        <v>-3</v>
      </c>
      <c r="AT22" s="4817">
        <f>'50.31'!B20</f>
        <v>0</v>
      </c>
      <c r="AU22" s="4817">
        <f>'50.31'!C20</f>
        <v>0</v>
      </c>
      <c r="AV22" s="4817">
        <f>'50.31'!D20</f>
        <v>0</v>
      </c>
      <c r="AW22" s="4817">
        <f>'50.31'!E20</f>
        <v>0</v>
      </c>
      <c r="AX22" s="4817">
        <f>'50.31'!F20</f>
        <v>0</v>
      </c>
      <c r="AY22" s="4817">
        <f>'50.31'!G20</f>
        <v>0</v>
      </c>
      <c r="AZ22" s="4807"/>
      <c r="BA22" s="4808"/>
      <c r="BB22" s="4748"/>
      <c r="BC22" s="4773"/>
      <c r="BD22" s="4773"/>
      <c r="BE22" s="4773"/>
      <c r="BF22" s="4815">
        <f t="shared" si="13"/>
        <v>-3</v>
      </c>
      <c r="BG22" s="4817">
        <f>'50.37'!B20</f>
        <v>0</v>
      </c>
      <c r="BH22" s="4817">
        <f>'50.37'!C20</f>
        <v>0</v>
      </c>
      <c r="BI22" s="4817">
        <f>'50.37'!D20</f>
        <v>0</v>
      </c>
      <c r="BJ22" s="4817">
        <f>'50.37'!E20</f>
        <v>0</v>
      </c>
      <c r="BK22" s="4817">
        <f>'50.37'!F20</f>
        <v>0</v>
      </c>
      <c r="BL22" s="4817">
        <f>'50.37'!G20</f>
        <v>0</v>
      </c>
      <c r="BM22" s="4747"/>
      <c r="BN22" s="4730"/>
      <c r="BO22" s="4748"/>
      <c r="BP22" s="4773"/>
      <c r="BQ22" s="4773"/>
      <c r="BR22" s="4773"/>
      <c r="BS22" s="4815">
        <f t="shared" si="14"/>
        <v>-3</v>
      </c>
      <c r="BT22" s="4817">
        <f>'50.32'!B20</f>
        <v>0</v>
      </c>
      <c r="BU22" s="4817">
        <f>'50.32'!C20</f>
        <v>0</v>
      </c>
      <c r="BV22" s="4817">
        <f>'50.32'!D20</f>
        <v>0</v>
      </c>
      <c r="BW22" s="4817">
        <f>'50.32'!E20</f>
        <v>0</v>
      </c>
      <c r="BX22" s="4817">
        <f>'50.32'!F20</f>
        <v>0</v>
      </c>
      <c r="BY22" s="4817">
        <f>'50.32'!G20</f>
        <v>0</v>
      </c>
      <c r="BZ22" s="4747"/>
      <c r="CA22" s="4730"/>
      <c r="CB22" s="4748"/>
      <c r="CC22" s="4773"/>
      <c r="CD22" s="4773"/>
      <c r="CE22" s="4773"/>
      <c r="CF22" s="4815">
        <f t="shared" si="15"/>
        <v>-3</v>
      </c>
      <c r="CG22" s="4817">
        <f>'50.35'!B20</f>
        <v>0</v>
      </c>
      <c r="CH22" s="4817">
        <f>'50.35'!C20</f>
        <v>0</v>
      </c>
      <c r="CI22" s="4817">
        <f>'50.35'!D20</f>
        <v>0</v>
      </c>
      <c r="CJ22" s="4817">
        <f>'50.35'!E20</f>
        <v>0</v>
      </c>
      <c r="CK22" s="4817">
        <f>'50.35'!F20</f>
        <v>0</v>
      </c>
      <c r="CL22" s="4817">
        <f>'50.35'!G20</f>
        <v>0</v>
      </c>
      <c r="CM22" s="4747"/>
      <c r="CN22" s="4730"/>
      <c r="CO22" s="4748"/>
      <c r="CP22" s="4773"/>
      <c r="CQ22" s="4773"/>
      <c r="CR22" s="4773"/>
      <c r="CS22" s="4815">
        <f t="shared" si="16"/>
        <v>-3</v>
      </c>
      <c r="CT22" s="4817">
        <f>'50.34'!B20</f>
        <v>0</v>
      </c>
      <c r="CU22" s="4817">
        <f>'50.34'!C20</f>
        <v>0</v>
      </c>
      <c r="CV22" s="4817">
        <f>'50.34'!D20</f>
        <v>0</v>
      </c>
      <c r="CW22" s="4817">
        <f>'50.34'!E20</f>
        <v>0</v>
      </c>
      <c r="CX22" s="4817">
        <f>'50.34'!F20</f>
        <v>0</v>
      </c>
      <c r="CY22" s="4817">
        <f>'50.34'!G20</f>
        <v>0</v>
      </c>
      <c r="CZ22" s="4747"/>
      <c r="DA22" s="4730"/>
    </row>
    <row r="23" spans="1:105" ht="14">
      <c r="A23" s="4730"/>
      <c r="B23" s="4748"/>
      <c r="C23" s="4773"/>
      <c r="D23" s="4773"/>
      <c r="E23" s="4773"/>
      <c r="F23" s="4815">
        <f t="shared" si="9"/>
        <v>-4</v>
      </c>
      <c r="G23" s="4816">
        <f t="shared" si="8"/>
        <v>0</v>
      </c>
      <c r="H23" s="4816">
        <f t="shared" si="8"/>
        <v>0</v>
      </c>
      <c r="I23" s="4816">
        <f t="shared" si="8"/>
        <v>0</v>
      </c>
      <c r="J23" s="4816">
        <f t="shared" si="8"/>
        <v>0</v>
      </c>
      <c r="K23" s="4816">
        <f t="shared" si="8"/>
        <v>0</v>
      </c>
      <c r="L23" s="4816">
        <f t="shared" si="8"/>
        <v>0</v>
      </c>
      <c r="M23" s="4805"/>
      <c r="N23" s="4806"/>
      <c r="O23" s="4748"/>
      <c r="P23" s="4773"/>
      <c r="Q23" s="4773"/>
      <c r="R23" s="4773"/>
      <c r="S23" s="4815">
        <f t="shared" si="10"/>
        <v>-4</v>
      </c>
      <c r="T23" s="4817">
        <f>'50.33'!B21</f>
        <v>0</v>
      </c>
      <c r="U23" s="4817">
        <f>'50.33'!C21</f>
        <v>0</v>
      </c>
      <c r="V23" s="4817">
        <f>'50.33'!D21</f>
        <v>0</v>
      </c>
      <c r="W23" s="4817">
        <f>'50.33'!E21</f>
        <v>0</v>
      </c>
      <c r="X23" s="4817">
        <f>'50.33'!F21</f>
        <v>0</v>
      </c>
      <c r="Y23" s="4817">
        <f>'50.33'!G21</f>
        <v>0</v>
      </c>
      <c r="Z23" s="4807"/>
      <c r="AA23" s="4808"/>
      <c r="AB23" s="4748"/>
      <c r="AC23" s="4773"/>
      <c r="AD23" s="4773"/>
      <c r="AE23" s="4773"/>
      <c r="AF23" s="4815">
        <f t="shared" si="11"/>
        <v>-4</v>
      </c>
      <c r="AG23" s="4817">
        <f>'50.36'!B21</f>
        <v>0</v>
      </c>
      <c r="AH23" s="4817">
        <f>'50.36'!C21</f>
        <v>0</v>
      </c>
      <c r="AI23" s="4817">
        <f>'50.36'!D21</f>
        <v>0</v>
      </c>
      <c r="AJ23" s="4817">
        <f>'50.36'!E21</f>
        <v>0</v>
      </c>
      <c r="AK23" s="4817">
        <f>'50.36'!F21</f>
        <v>0</v>
      </c>
      <c r="AL23" s="4817">
        <f>'50.36'!G21</f>
        <v>0</v>
      </c>
      <c r="AM23" s="4807"/>
      <c r="AN23" s="4808"/>
      <c r="AO23" s="4748"/>
      <c r="AP23" s="4773"/>
      <c r="AQ23" s="4773"/>
      <c r="AR23" s="4773"/>
      <c r="AS23" s="4815">
        <f t="shared" si="12"/>
        <v>-4</v>
      </c>
      <c r="AT23" s="4817">
        <f>'50.31'!B21</f>
        <v>0</v>
      </c>
      <c r="AU23" s="4817">
        <f>'50.31'!C21</f>
        <v>0</v>
      </c>
      <c r="AV23" s="4817">
        <f>'50.31'!D21</f>
        <v>0</v>
      </c>
      <c r="AW23" s="4817">
        <f>'50.31'!E21</f>
        <v>0</v>
      </c>
      <c r="AX23" s="4817">
        <f>'50.31'!F21</f>
        <v>0</v>
      </c>
      <c r="AY23" s="4817">
        <f>'50.31'!G21</f>
        <v>0</v>
      </c>
      <c r="AZ23" s="4807"/>
      <c r="BA23" s="4808"/>
      <c r="BB23" s="4748"/>
      <c r="BC23" s="4773"/>
      <c r="BD23" s="4773"/>
      <c r="BE23" s="4773"/>
      <c r="BF23" s="4815">
        <f t="shared" si="13"/>
        <v>-4</v>
      </c>
      <c r="BG23" s="4817">
        <f>'50.37'!B21</f>
        <v>0</v>
      </c>
      <c r="BH23" s="4817">
        <f>'50.37'!C21</f>
        <v>0</v>
      </c>
      <c r="BI23" s="4817">
        <f>'50.37'!D21</f>
        <v>0</v>
      </c>
      <c r="BJ23" s="4817">
        <f>'50.37'!E21</f>
        <v>0</v>
      </c>
      <c r="BK23" s="4817">
        <f>'50.37'!F21</f>
        <v>0</v>
      </c>
      <c r="BL23" s="4817">
        <f>'50.37'!G21</f>
        <v>0</v>
      </c>
      <c r="BM23" s="4747"/>
      <c r="BN23" s="4730"/>
      <c r="BO23" s="4748"/>
      <c r="BP23" s="4773"/>
      <c r="BQ23" s="4773"/>
      <c r="BR23" s="4773"/>
      <c r="BS23" s="4815">
        <f t="shared" si="14"/>
        <v>-4</v>
      </c>
      <c r="BT23" s="4817">
        <f>'50.32'!B21</f>
        <v>0</v>
      </c>
      <c r="BU23" s="4817">
        <f>'50.32'!C21</f>
        <v>0</v>
      </c>
      <c r="BV23" s="4817">
        <f>'50.32'!D21</f>
        <v>0</v>
      </c>
      <c r="BW23" s="4817">
        <f>'50.32'!E21</f>
        <v>0</v>
      </c>
      <c r="BX23" s="4817">
        <f>'50.32'!F21</f>
        <v>0</v>
      </c>
      <c r="BY23" s="4817">
        <f>'50.32'!G21</f>
        <v>0</v>
      </c>
      <c r="BZ23" s="4747"/>
      <c r="CA23" s="4730"/>
      <c r="CB23" s="4748"/>
      <c r="CC23" s="4773"/>
      <c r="CD23" s="4773"/>
      <c r="CE23" s="4773"/>
      <c r="CF23" s="4815">
        <f t="shared" si="15"/>
        <v>-4</v>
      </c>
      <c r="CG23" s="4817">
        <f>'50.35'!B21</f>
        <v>0</v>
      </c>
      <c r="CH23" s="4817">
        <f>'50.35'!C21</f>
        <v>0</v>
      </c>
      <c r="CI23" s="4817">
        <f>'50.35'!D21</f>
        <v>0</v>
      </c>
      <c r="CJ23" s="4817">
        <f>'50.35'!E21</f>
        <v>0</v>
      </c>
      <c r="CK23" s="4817">
        <f>'50.35'!F21</f>
        <v>0</v>
      </c>
      <c r="CL23" s="4817">
        <f>'50.35'!G21</f>
        <v>0</v>
      </c>
      <c r="CM23" s="4747"/>
      <c r="CN23" s="4730"/>
      <c r="CO23" s="4748"/>
      <c r="CP23" s="4773"/>
      <c r="CQ23" s="4773"/>
      <c r="CR23" s="4773"/>
      <c r="CS23" s="4815">
        <f t="shared" si="16"/>
        <v>-4</v>
      </c>
      <c r="CT23" s="4817">
        <f>'50.34'!B21</f>
        <v>0</v>
      </c>
      <c r="CU23" s="4817">
        <f>'50.34'!C21</f>
        <v>0</v>
      </c>
      <c r="CV23" s="4817">
        <f>'50.34'!D21</f>
        <v>0</v>
      </c>
      <c r="CW23" s="4817">
        <f>'50.34'!E21</f>
        <v>0</v>
      </c>
      <c r="CX23" s="4817">
        <f>'50.34'!F21</f>
        <v>0</v>
      </c>
      <c r="CY23" s="4817">
        <f>'50.34'!G21</f>
        <v>0</v>
      </c>
      <c r="CZ23" s="4747"/>
      <c r="DA23" s="4730"/>
    </row>
    <row r="24" spans="1:105" ht="14">
      <c r="A24" s="4730"/>
      <c r="B24" s="4748"/>
      <c r="C24" s="4773"/>
      <c r="D24" s="4773"/>
      <c r="E24" s="4773"/>
      <c r="F24" s="4815">
        <f t="shared" si="9"/>
        <v>-5</v>
      </c>
      <c r="G24" s="4816">
        <f t="shared" si="8"/>
        <v>0</v>
      </c>
      <c r="H24" s="4816">
        <f t="shared" si="8"/>
        <v>0</v>
      </c>
      <c r="I24" s="4816">
        <f t="shared" si="8"/>
        <v>0</v>
      </c>
      <c r="J24" s="4816">
        <f t="shared" si="8"/>
        <v>0</v>
      </c>
      <c r="K24" s="4816">
        <f t="shared" si="8"/>
        <v>0</v>
      </c>
      <c r="L24" s="4816">
        <f t="shared" si="8"/>
        <v>0</v>
      </c>
      <c r="M24" s="4805"/>
      <c r="N24" s="4806"/>
      <c r="O24" s="4748"/>
      <c r="P24" s="4773"/>
      <c r="Q24" s="4773"/>
      <c r="R24" s="4773"/>
      <c r="S24" s="4815">
        <f t="shared" si="10"/>
        <v>-5</v>
      </c>
      <c r="T24" s="4817">
        <f>'50.33'!B22</f>
        <v>0</v>
      </c>
      <c r="U24" s="4817">
        <f>'50.33'!C22</f>
        <v>0</v>
      </c>
      <c r="V24" s="4817">
        <f>'50.33'!D22</f>
        <v>0</v>
      </c>
      <c r="W24" s="4817">
        <f>'50.33'!E22</f>
        <v>0</v>
      </c>
      <c r="X24" s="4817">
        <f>'50.33'!F22</f>
        <v>0</v>
      </c>
      <c r="Y24" s="4817">
        <f>'50.33'!G22</f>
        <v>0</v>
      </c>
      <c r="Z24" s="4807"/>
      <c r="AA24" s="4808"/>
      <c r="AB24" s="4748"/>
      <c r="AC24" s="4773"/>
      <c r="AD24" s="4773"/>
      <c r="AE24" s="4773"/>
      <c r="AF24" s="4815">
        <f t="shared" si="11"/>
        <v>-5</v>
      </c>
      <c r="AG24" s="4817">
        <f>'50.36'!B22</f>
        <v>0</v>
      </c>
      <c r="AH24" s="4817">
        <f>'50.36'!C22</f>
        <v>0</v>
      </c>
      <c r="AI24" s="4817">
        <f>'50.36'!D22</f>
        <v>0</v>
      </c>
      <c r="AJ24" s="4817">
        <f>'50.36'!E22</f>
        <v>0</v>
      </c>
      <c r="AK24" s="4817">
        <f>'50.36'!F22</f>
        <v>0</v>
      </c>
      <c r="AL24" s="4817">
        <f>'50.36'!G22</f>
        <v>0</v>
      </c>
      <c r="AM24" s="4807"/>
      <c r="AN24" s="4808"/>
      <c r="AO24" s="4748"/>
      <c r="AP24" s="4773"/>
      <c r="AQ24" s="4773"/>
      <c r="AR24" s="4773"/>
      <c r="AS24" s="4815">
        <f t="shared" si="12"/>
        <v>-5</v>
      </c>
      <c r="AT24" s="4817">
        <f>'50.31'!B22</f>
        <v>0</v>
      </c>
      <c r="AU24" s="4817">
        <f>'50.31'!C22</f>
        <v>0</v>
      </c>
      <c r="AV24" s="4817">
        <f>'50.31'!D22</f>
        <v>0</v>
      </c>
      <c r="AW24" s="4817">
        <f>'50.31'!E22</f>
        <v>0</v>
      </c>
      <c r="AX24" s="4817">
        <f>'50.31'!F22</f>
        <v>0</v>
      </c>
      <c r="AY24" s="4817">
        <f>'50.31'!G22</f>
        <v>0</v>
      </c>
      <c r="AZ24" s="4807"/>
      <c r="BA24" s="4808"/>
      <c r="BB24" s="4748"/>
      <c r="BC24" s="4773"/>
      <c r="BD24" s="4773"/>
      <c r="BE24" s="4773"/>
      <c r="BF24" s="4815">
        <f t="shared" si="13"/>
        <v>-5</v>
      </c>
      <c r="BG24" s="4817">
        <f>'50.37'!B22</f>
        <v>0</v>
      </c>
      <c r="BH24" s="4817">
        <f>'50.37'!C22</f>
        <v>0</v>
      </c>
      <c r="BI24" s="4817">
        <f>'50.37'!D22</f>
        <v>0</v>
      </c>
      <c r="BJ24" s="4817">
        <f>'50.37'!E22</f>
        <v>0</v>
      </c>
      <c r="BK24" s="4817">
        <f>'50.37'!F22</f>
        <v>0</v>
      </c>
      <c r="BL24" s="4817">
        <f>'50.37'!G22</f>
        <v>0</v>
      </c>
      <c r="BM24" s="4747"/>
      <c r="BN24" s="4730"/>
      <c r="BO24" s="4748"/>
      <c r="BP24" s="4773"/>
      <c r="BQ24" s="4773"/>
      <c r="BR24" s="4773"/>
      <c r="BS24" s="4815">
        <f t="shared" si="14"/>
        <v>-5</v>
      </c>
      <c r="BT24" s="4817">
        <f>'50.32'!B22</f>
        <v>0</v>
      </c>
      <c r="BU24" s="4817">
        <f>'50.32'!C22</f>
        <v>0</v>
      </c>
      <c r="BV24" s="4817">
        <f>'50.32'!D22</f>
        <v>0</v>
      </c>
      <c r="BW24" s="4817">
        <f>'50.32'!E22</f>
        <v>0</v>
      </c>
      <c r="BX24" s="4817">
        <f>'50.32'!F22</f>
        <v>0</v>
      </c>
      <c r="BY24" s="4817">
        <f>'50.32'!G22</f>
        <v>0</v>
      </c>
      <c r="BZ24" s="4747"/>
      <c r="CA24" s="4730"/>
      <c r="CB24" s="4748"/>
      <c r="CC24" s="4773"/>
      <c r="CD24" s="4773"/>
      <c r="CE24" s="4773"/>
      <c r="CF24" s="4815">
        <f t="shared" si="15"/>
        <v>-5</v>
      </c>
      <c r="CG24" s="4817">
        <f>'50.35'!B22</f>
        <v>0</v>
      </c>
      <c r="CH24" s="4817">
        <f>'50.35'!C22</f>
        <v>0</v>
      </c>
      <c r="CI24" s="4817">
        <f>'50.35'!D22</f>
        <v>0</v>
      </c>
      <c r="CJ24" s="4817">
        <f>'50.35'!E22</f>
        <v>0</v>
      </c>
      <c r="CK24" s="4817">
        <f>'50.35'!F22</f>
        <v>0</v>
      </c>
      <c r="CL24" s="4817">
        <f>'50.35'!G22</f>
        <v>0</v>
      </c>
      <c r="CM24" s="4747"/>
      <c r="CN24" s="4730"/>
      <c r="CO24" s="4748"/>
      <c r="CP24" s="4773"/>
      <c r="CQ24" s="4773"/>
      <c r="CR24" s="4773"/>
      <c r="CS24" s="4815">
        <f t="shared" si="16"/>
        <v>-5</v>
      </c>
      <c r="CT24" s="4817">
        <f>'50.34'!B22</f>
        <v>0</v>
      </c>
      <c r="CU24" s="4817">
        <f>'50.34'!C22</f>
        <v>0</v>
      </c>
      <c r="CV24" s="4817">
        <f>'50.34'!D22</f>
        <v>0</v>
      </c>
      <c r="CW24" s="4817">
        <f>'50.34'!E22</f>
        <v>0</v>
      </c>
      <c r="CX24" s="4817">
        <f>'50.34'!F22</f>
        <v>0</v>
      </c>
      <c r="CY24" s="4817">
        <f>'50.34'!G22</f>
        <v>0</v>
      </c>
      <c r="CZ24" s="4747"/>
      <c r="DA24" s="4730"/>
    </row>
    <row r="25" spans="1:105" ht="14">
      <c r="A25" s="4730"/>
      <c r="B25" s="4748"/>
      <c r="C25" s="4773"/>
      <c r="D25" s="4773"/>
      <c r="E25" s="4773"/>
      <c r="F25" s="4815">
        <f t="shared" si="9"/>
        <v>-6</v>
      </c>
      <c r="G25" s="4816">
        <f t="shared" si="8"/>
        <v>0</v>
      </c>
      <c r="H25" s="4816">
        <f t="shared" si="8"/>
        <v>0</v>
      </c>
      <c r="I25" s="4816">
        <f t="shared" si="8"/>
        <v>0</v>
      </c>
      <c r="J25" s="4816">
        <f t="shared" si="8"/>
        <v>0</v>
      </c>
      <c r="K25" s="4816">
        <f t="shared" si="8"/>
        <v>0</v>
      </c>
      <c r="L25" s="4816">
        <f t="shared" si="8"/>
        <v>0</v>
      </c>
      <c r="M25" s="4805"/>
      <c r="N25" s="4806"/>
      <c r="O25" s="4748"/>
      <c r="P25" s="4773"/>
      <c r="Q25" s="4773"/>
      <c r="R25" s="4773"/>
      <c r="S25" s="4815">
        <f t="shared" si="10"/>
        <v>-6</v>
      </c>
      <c r="T25" s="4817">
        <f>'50.33'!B23</f>
        <v>0</v>
      </c>
      <c r="U25" s="4817">
        <f>'50.33'!C23</f>
        <v>0</v>
      </c>
      <c r="V25" s="4817">
        <f>'50.33'!D23</f>
        <v>0</v>
      </c>
      <c r="W25" s="4817">
        <f>'50.33'!E23</f>
        <v>0</v>
      </c>
      <c r="X25" s="4817">
        <f>'50.33'!F23</f>
        <v>0</v>
      </c>
      <c r="Y25" s="4817">
        <f>'50.33'!G23</f>
        <v>0</v>
      </c>
      <c r="Z25" s="4807"/>
      <c r="AA25" s="4808"/>
      <c r="AB25" s="4748"/>
      <c r="AC25" s="4773"/>
      <c r="AD25" s="4773"/>
      <c r="AE25" s="4773"/>
      <c r="AF25" s="4815">
        <f t="shared" si="11"/>
        <v>-6</v>
      </c>
      <c r="AG25" s="4817">
        <f>'50.36'!B23</f>
        <v>0</v>
      </c>
      <c r="AH25" s="4817">
        <f>'50.36'!C23</f>
        <v>0</v>
      </c>
      <c r="AI25" s="4817">
        <f>'50.36'!D23</f>
        <v>0</v>
      </c>
      <c r="AJ25" s="4817">
        <f>'50.36'!E23</f>
        <v>0</v>
      </c>
      <c r="AK25" s="4817">
        <f>'50.36'!F23</f>
        <v>0</v>
      </c>
      <c r="AL25" s="4817">
        <f>'50.36'!G23</f>
        <v>0</v>
      </c>
      <c r="AM25" s="4807"/>
      <c r="AN25" s="4808"/>
      <c r="AO25" s="4748"/>
      <c r="AP25" s="4773"/>
      <c r="AQ25" s="4773"/>
      <c r="AR25" s="4773"/>
      <c r="AS25" s="4815">
        <f t="shared" si="12"/>
        <v>-6</v>
      </c>
      <c r="AT25" s="4817">
        <f>'50.31'!B23</f>
        <v>0</v>
      </c>
      <c r="AU25" s="4817">
        <f>'50.31'!C23</f>
        <v>0</v>
      </c>
      <c r="AV25" s="4817">
        <f>'50.31'!D23</f>
        <v>0</v>
      </c>
      <c r="AW25" s="4817">
        <f>'50.31'!E23</f>
        <v>0</v>
      </c>
      <c r="AX25" s="4817">
        <f>'50.31'!F23</f>
        <v>0</v>
      </c>
      <c r="AY25" s="4817">
        <f>'50.31'!G23</f>
        <v>0</v>
      </c>
      <c r="AZ25" s="4807"/>
      <c r="BA25" s="4808"/>
      <c r="BB25" s="4748"/>
      <c r="BC25" s="4773"/>
      <c r="BD25" s="4773"/>
      <c r="BE25" s="4773"/>
      <c r="BF25" s="4815">
        <f t="shared" si="13"/>
        <v>-6</v>
      </c>
      <c r="BG25" s="4817">
        <f>'50.37'!B23</f>
        <v>0</v>
      </c>
      <c r="BH25" s="4817">
        <f>'50.37'!C23</f>
        <v>0</v>
      </c>
      <c r="BI25" s="4817">
        <f>'50.37'!D23</f>
        <v>0</v>
      </c>
      <c r="BJ25" s="4817">
        <f>'50.37'!E23</f>
        <v>0</v>
      </c>
      <c r="BK25" s="4817">
        <f>'50.37'!F23</f>
        <v>0</v>
      </c>
      <c r="BL25" s="4817">
        <f>'50.37'!G23</f>
        <v>0</v>
      </c>
      <c r="BM25" s="4747"/>
      <c r="BN25" s="4730"/>
      <c r="BO25" s="4748"/>
      <c r="BP25" s="4773"/>
      <c r="BQ25" s="4773"/>
      <c r="BR25" s="4773"/>
      <c r="BS25" s="4815">
        <f t="shared" si="14"/>
        <v>-6</v>
      </c>
      <c r="BT25" s="4817">
        <f>'50.32'!B23</f>
        <v>0</v>
      </c>
      <c r="BU25" s="4817">
        <f>'50.32'!C23</f>
        <v>0</v>
      </c>
      <c r="BV25" s="4817">
        <f>'50.32'!D23</f>
        <v>0</v>
      </c>
      <c r="BW25" s="4817">
        <f>'50.32'!E23</f>
        <v>0</v>
      </c>
      <c r="BX25" s="4817">
        <f>'50.32'!F23</f>
        <v>0</v>
      </c>
      <c r="BY25" s="4817">
        <f>'50.32'!G23</f>
        <v>0</v>
      </c>
      <c r="BZ25" s="4747"/>
      <c r="CA25" s="4730"/>
      <c r="CB25" s="4748"/>
      <c r="CC25" s="4773"/>
      <c r="CD25" s="4773"/>
      <c r="CE25" s="4773"/>
      <c r="CF25" s="4815">
        <f t="shared" si="15"/>
        <v>-6</v>
      </c>
      <c r="CG25" s="4817">
        <f>'50.35'!B23</f>
        <v>0</v>
      </c>
      <c r="CH25" s="4817">
        <f>'50.35'!C23</f>
        <v>0</v>
      </c>
      <c r="CI25" s="4817">
        <f>'50.35'!D23</f>
        <v>0</v>
      </c>
      <c r="CJ25" s="4817">
        <f>'50.35'!E23</f>
        <v>0</v>
      </c>
      <c r="CK25" s="4817">
        <f>'50.35'!F23</f>
        <v>0</v>
      </c>
      <c r="CL25" s="4817">
        <f>'50.35'!G23</f>
        <v>0</v>
      </c>
      <c r="CM25" s="4747"/>
      <c r="CN25" s="4730"/>
      <c r="CO25" s="4748"/>
      <c r="CP25" s="4773"/>
      <c r="CQ25" s="4773"/>
      <c r="CR25" s="4773"/>
      <c r="CS25" s="4815">
        <f t="shared" si="16"/>
        <v>-6</v>
      </c>
      <c r="CT25" s="4817">
        <f>'50.34'!B23</f>
        <v>0</v>
      </c>
      <c r="CU25" s="4817">
        <f>'50.34'!C23</f>
        <v>0</v>
      </c>
      <c r="CV25" s="4817">
        <f>'50.34'!D23</f>
        <v>0</v>
      </c>
      <c r="CW25" s="4817">
        <f>'50.34'!E23</f>
        <v>0</v>
      </c>
      <c r="CX25" s="4817">
        <f>'50.34'!F23</f>
        <v>0</v>
      </c>
      <c r="CY25" s="4817">
        <f>'50.34'!G23</f>
        <v>0</v>
      </c>
      <c r="CZ25" s="4747"/>
      <c r="DA25" s="4730"/>
    </row>
    <row r="26" spans="1:105" ht="14">
      <c r="A26" s="4730"/>
      <c r="B26" s="4748"/>
      <c r="C26" s="4773"/>
      <c r="D26" s="4773"/>
      <c r="E26" s="4773"/>
      <c r="F26" s="4815">
        <f t="shared" si="9"/>
        <v>-7</v>
      </c>
      <c r="G26" s="4816">
        <f t="shared" si="8"/>
        <v>0</v>
      </c>
      <c r="H26" s="4816">
        <f t="shared" si="8"/>
        <v>0</v>
      </c>
      <c r="I26" s="4816">
        <f t="shared" si="8"/>
        <v>0</v>
      </c>
      <c r="J26" s="4816">
        <f t="shared" si="8"/>
        <v>0</v>
      </c>
      <c r="K26" s="4816">
        <f t="shared" si="8"/>
        <v>0</v>
      </c>
      <c r="L26" s="4816">
        <f t="shared" si="8"/>
        <v>0</v>
      </c>
      <c r="M26" s="4805"/>
      <c r="N26" s="4806"/>
      <c r="O26" s="4748"/>
      <c r="P26" s="4773"/>
      <c r="Q26" s="4773"/>
      <c r="R26" s="4773"/>
      <c r="S26" s="4815">
        <f t="shared" si="10"/>
        <v>-7</v>
      </c>
      <c r="T26" s="4817">
        <f>'50.33'!B24</f>
        <v>0</v>
      </c>
      <c r="U26" s="4817">
        <f>'50.33'!C24</f>
        <v>0</v>
      </c>
      <c r="V26" s="4817">
        <f>'50.33'!D24</f>
        <v>0</v>
      </c>
      <c r="W26" s="4817">
        <f>'50.33'!E24</f>
        <v>0</v>
      </c>
      <c r="X26" s="4817">
        <f>'50.33'!F24</f>
        <v>0</v>
      </c>
      <c r="Y26" s="4817">
        <f>'50.33'!G24</f>
        <v>0</v>
      </c>
      <c r="Z26" s="4807"/>
      <c r="AA26" s="4808"/>
      <c r="AB26" s="4748"/>
      <c r="AC26" s="4773"/>
      <c r="AD26" s="4773"/>
      <c r="AE26" s="4773"/>
      <c r="AF26" s="4815">
        <f t="shared" si="11"/>
        <v>-7</v>
      </c>
      <c r="AG26" s="4817">
        <f>'50.36'!B24</f>
        <v>0</v>
      </c>
      <c r="AH26" s="4817">
        <f>'50.36'!C24</f>
        <v>0</v>
      </c>
      <c r="AI26" s="4817">
        <f>'50.36'!D24</f>
        <v>0</v>
      </c>
      <c r="AJ26" s="4817">
        <f>'50.36'!E24</f>
        <v>0</v>
      </c>
      <c r="AK26" s="4817">
        <f>'50.36'!F24</f>
        <v>0</v>
      </c>
      <c r="AL26" s="4817">
        <f>'50.36'!G24</f>
        <v>0</v>
      </c>
      <c r="AM26" s="4807"/>
      <c r="AN26" s="4808"/>
      <c r="AO26" s="4748"/>
      <c r="AP26" s="4773"/>
      <c r="AQ26" s="4773"/>
      <c r="AR26" s="4773"/>
      <c r="AS26" s="4815">
        <f t="shared" si="12"/>
        <v>-7</v>
      </c>
      <c r="AT26" s="4817">
        <f>'50.31'!B24</f>
        <v>0</v>
      </c>
      <c r="AU26" s="4817">
        <f>'50.31'!C24</f>
        <v>0</v>
      </c>
      <c r="AV26" s="4817">
        <f>'50.31'!D24</f>
        <v>0</v>
      </c>
      <c r="AW26" s="4817">
        <f>'50.31'!E24</f>
        <v>0</v>
      </c>
      <c r="AX26" s="4817">
        <f>'50.31'!F24</f>
        <v>0</v>
      </c>
      <c r="AY26" s="4817">
        <f>'50.31'!G24</f>
        <v>0</v>
      </c>
      <c r="AZ26" s="4807"/>
      <c r="BA26" s="4808"/>
      <c r="BB26" s="4748"/>
      <c r="BC26" s="4773"/>
      <c r="BD26" s="4773"/>
      <c r="BE26" s="4773"/>
      <c r="BF26" s="4815">
        <f t="shared" si="13"/>
        <v>-7</v>
      </c>
      <c r="BG26" s="4817">
        <f>'50.37'!B24</f>
        <v>0</v>
      </c>
      <c r="BH26" s="4817">
        <f>'50.37'!C24</f>
        <v>0</v>
      </c>
      <c r="BI26" s="4817">
        <f>'50.37'!D24</f>
        <v>0</v>
      </c>
      <c r="BJ26" s="4817">
        <f>'50.37'!E24</f>
        <v>0</v>
      </c>
      <c r="BK26" s="4817">
        <f>'50.37'!F24</f>
        <v>0</v>
      </c>
      <c r="BL26" s="4817">
        <f>'50.37'!G24</f>
        <v>0</v>
      </c>
      <c r="BM26" s="4747"/>
      <c r="BN26" s="4730"/>
      <c r="BO26" s="4748"/>
      <c r="BP26" s="4773"/>
      <c r="BQ26" s="4773"/>
      <c r="BR26" s="4773"/>
      <c r="BS26" s="4815">
        <f t="shared" si="14"/>
        <v>-7</v>
      </c>
      <c r="BT26" s="4817">
        <f>'50.32'!B24</f>
        <v>0</v>
      </c>
      <c r="BU26" s="4817">
        <f>'50.32'!C24</f>
        <v>0</v>
      </c>
      <c r="BV26" s="4817">
        <f>'50.32'!D24</f>
        <v>0</v>
      </c>
      <c r="BW26" s="4817">
        <f>'50.32'!E24</f>
        <v>0</v>
      </c>
      <c r="BX26" s="4817">
        <f>'50.32'!F24</f>
        <v>0</v>
      </c>
      <c r="BY26" s="4817">
        <f>'50.32'!G24</f>
        <v>0</v>
      </c>
      <c r="BZ26" s="4747"/>
      <c r="CA26" s="4730"/>
      <c r="CB26" s="4748"/>
      <c r="CC26" s="4773"/>
      <c r="CD26" s="4773"/>
      <c r="CE26" s="4773"/>
      <c r="CF26" s="4815">
        <f t="shared" si="15"/>
        <v>-7</v>
      </c>
      <c r="CG26" s="4817">
        <f>'50.35'!B24</f>
        <v>0</v>
      </c>
      <c r="CH26" s="4817">
        <f>'50.35'!C24</f>
        <v>0</v>
      </c>
      <c r="CI26" s="4817">
        <f>'50.35'!D24</f>
        <v>0</v>
      </c>
      <c r="CJ26" s="4817">
        <f>'50.35'!E24</f>
        <v>0</v>
      </c>
      <c r="CK26" s="4817">
        <f>'50.35'!F24</f>
        <v>0</v>
      </c>
      <c r="CL26" s="4817">
        <f>'50.35'!G24</f>
        <v>0</v>
      </c>
      <c r="CM26" s="4747"/>
      <c r="CN26" s="4730"/>
      <c r="CO26" s="4748"/>
      <c r="CP26" s="4773"/>
      <c r="CQ26" s="4773"/>
      <c r="CR26" s="4773"/>
      <c r="CS26" s="4815">
        <f t="shared" si="16"/>
        <v>-7</v>
      </c>
      <c r="CT26" s="4817">
        <f>'50.34'!B24</f>
        <v>0</v>
      </c>
      <c r="CU26" s="4817">
        <f>'50.34'!C24</f>
        <v>0</v>
      </c>
      <c r="CV26" s="4817">
        <f>'50.34'!D24</f>
        <v>0</v>
      </c>
      <c r="CW26" s="4817">
        <f>'50.34'!E24</f>
        <v>0</v>
      </c>
      <c r="CX26" s="4817">
        <f>'50.34'!F24</f>
        <v>0</v>
      </c>
      <c r="CY26" s="4817">
        <f>'50.34'!G24</f>
        <v>0</v>
      </c>
      <c r="CZ26" s="4747"/>
      <c r="DA26" s="4730"/>
    </row>
    <row r="27" spans="1:105" ht="14">
      <c r="A27" s="4730"/>
      <c r="B27" s="4748"/>
      <c r="C27" s="4773"/>
      <c r="D27" s="4773"/>
      <c r="E27" s="4773"/>
      <c r="F27" s="4815">
        <f t="shared" si="9"/>
        <v>-8</v>
      </c>
      <c r="G27" s="4816">
        <f t="shared" si="8"/>
        <v>0</v>
      </c>
      <c r="H27" s="4816">
        <f t="shared" si="8"/>
        <v>0</v>
      </c>
      <c r="I27" s="4816">
        <f t="shared" si="8"/>
        <v>0</v>
      </c>
      <c r="J27" s="4816">
        <f t="shared" si="8"/>
        <v>0</v>
      </c>
      <c r="K27" s="4816">
        <f t="shared" si="8"/>
        <v>0</v>
      </c>
      <c r="L27" s="4816">
        <f t="shared" si="8"/>
        <v>0</v>
      </c>
      <c r="M27" s="4805"/>
      <c r="N27" s="4806"/>
      <c r="O27" s="4748"/>
      <c r="P27" s="4773"/>
      <c r="Q27" s="4773"/>
      <c r="R27" s="4773"/>
      <c r="S27" s="4815">
        <f t="shared" si="10"/>
        <v>-8</v>
      </c>
      <c r="T27" s="4817">
        <f>'50.33'!B25</f>
        <v>0</v>
      </c>
      <c r="U27" s="4817">
        <f>'50.33'!C25</f>
        <v>0</v>
      </c>
      <c r="V27" s="4817">
        <f>'50.33'!D25</f>
        <v>0</v>
      </c>
      <c r="W27" s="4817">
        <f>'50.33'!E25</f>
        <v>0</v>
      </c>
      <c r="X27" s="4817">
        <f>'50.33'!F25</f>
        <v>0</v>
      </c>
      <c r="Y27" s="4817">
        <f>'50.33'!G25</f>
        <v>0</v>
      </c>
      <c r="Z27" s="4807"/>
      <c r="AA27" s="4808"/>
      <c r="AB27" s="4748"/>
      <c r="AC27" s="4773"/>
      <c r="AD27" s="4773"/>
      <c r="AE27" s="4773"/>
      <c r="AF27" s="4815">
        <f t="shared" si="11"/>
        <v>-8</v>
      </c>
      <c r="AG27" s="4817">
        <f>'50.36'!B25</f>
        <v>0</v>
      </c>
      <c r="AH27" s="4817">
        <f>'50.36'!C25</f>
        <v>0</v>
      </c>
      <c r="AI27" s="4817">
        <f>'50.36'!D25</f>
        <v>0</v>
      </c>
      <c r="AJ27" s="4817">
        <f>'50.36'!E25</f>
        <v>0</v>
      </c>
      <c r="AK27" s="4817">
        <f>'50.36'!F25</f>
        <v>0</v>
      </c>
      <c r="AL27" s="4817">
        <f>'50.36'!G25</f>
        <v>0</v>
      </c>
      <c r="AM27" s="4807"/>
      <c r="AN27" s="4808"/>
      <c r="AO27" s="4748"/>
      <c r="AP27" s="4773"/>
      <c r="AQ27" s="4773"/>
      <c r="AR27" s="4773"/>
      <c r="AS27" s="4815">
        <f t="shared" si="12"/>
        <v>-8</v>
      </c>
      <c r="AT27" s="4817">
        <f>'50.31'!B25</f>
        <v>0</v>
      </c>
      <c r="AU27" s="4817">
        <f>'50.31'!C25</f>
        <v>0</v>
      </c>
      <c r="AV27" s="4817">
        <f>'50.31'!D25</f>
        <v>0</v>
      </c>
      <c r="AW27" s="4817">
        <f>'50.31'!E25</f>
        <v>0</v>
      </c>
      <c r="AX27" s="4817">
        <f>'50.31'!F25</f>
        <v>0</v>
      </c>
      <c r="AY27" s="4817">
        <f>'50.31'!G25</f>
        <v>0</v>
      </c>
      <c r="AZ27" s="4807"/>
      <c r="BA27" s="4808"/>
      <c r="BB27" s="4748"/>
      <c r="BC27" s="4773"/>
      <c r="BD27" s="4773"/>
      <c r="BE27" s="4773"/>
      <c r="BF27" s="4815">
        <f t="shared" si="13"/>
        <v>-8</v>
      </c>
      <c r="BG27" s="4817">
        <f>'50.37'!B25</f>
        <v>0</v>
      </c>
      <c r="BH27" s="4817">
        <f>'50.37'!C25</f>
        <v>0</v>
      </c>
      <c r="BI27" s="4817">
        <f>'50.37'!D25</f>
        <v>0</v>
      </c>
      <c r="BJ27" s="4817">
        <f>'50.37'!E25</f>
        <v>0</v>
      </c>
      <c r="BK27" s="4817">
        <f>'50.37'!F25</f>
        <v>0</v>
      </c>
      <c r="BL27" s="4817">
        <f>'50.37'!G25</f>
        <v>0</v>
      </c>
      <c r="BM27" s="4747"/>
      <c r="BN27" s="4730"/>
      <c r="BO27" s="4748"/>
      <c r="BP27" s="4773"/>
      <c r="BQ27" s="4773"/>
      <c r="BR27" s="4773"/>
      <c r="BS27" s="4815">
        <f t="shared" si="14"/>
        <v>-8</v>
      </c>
      <c r="BT27" s="4817">
        <f>'50.32'!B25</f>
        <v>0</v>
      </c>
      <c r="BU27" s="4817">
        <f>'50.32'!C25</f>
        <v>0</v>
      </c>
      <c r="BV27" s="4817">
        <f>'50.32'!D25</f>
        <v>0</v>
      </c>
      <c r="BW27" s="4817">
        <f>'50.32'!E25</f>
        <v>0</v>
      </c>
      <c r="BX27" s="4817">
        <f>'50.32'!F25</f>
        <v>0</v>
      </c>
      <c r="BY27" s="4817">
        <f>'50.32'!G25</f>
        <v>0</v>
      </c>
      <c r="BZ27" s="4747"/>
      <c r="CA27" s="4730"/>
      <c r="CB27" s="4748"/>
      <c r="CC27" s="4773"/>
      <c r="CD27" s="4773"/>
      <c r="CE27" s="4773"/>
      <c r="CF27" s="4815">
        <f t="shared" si="15"/>
        <v>-8</v>
      </c>
      <c r="CG27" s="4817">
        <f>'50.35'!B25</f>
        <v>0</v>
      </c>
      <c r="CH27" s="4817">
        <f>'50.35'!C25</f>
        <v>0</v>
      </c>
      <c r="CI27" s="4817">
        <f>'50.35'!D25</f>
        <v>0</v>
      </c>
      <c r="CJ27" s="4817">
        <f>'50.35'!E25</f>
        <v>0</v>
      </c>
      <c r="CK27" s="4817">
        <f>'50.35'!F25</f>
        <v>0</v>
      </c>
      <c r="CL27" s="4817">
        <f>'50.35'!G25</f>
        <v>0</v>
      </c>
      <c r="CM27" s="4747"/>
      <c r="CN27" s="4730"/>
      <c r="CO27" s="4748"/>
      <c r="CP27" s="4773"/>
      <c r="CQ27" s="4773"/>
      <c r="CR27" s="4773"/>
      <c r="CS27" s="4815">
        <f t="shared" si="16"/>
        <v>-8</v>
      </c>
      <c r="CT27" s="4817">
        <f>'50.34'!B25</f>
        <v>0</v>
      </c>
      <c r="CU27" s="4817">
        <f>'50.34'!C25</f>
        <v>0</v>
      </c>
      <c r="CV27" s="4817">
        <f>'50.34'!D25</f>
        <v>0</v>
      </c>
      <c r="CW27" s="4817">
        <f>'50.34'!E25</f>
        <v>0</v>
      </c>
      <c r="CX27" s="4817">
        <f>'50.34'!F25</f>
        <v>0</v>
      </c>
      <c r="CY27" s="4817">
        <f>'50.34'!G25</f>
        <v>0</v>
      </c>
      <c r="CZ27" s="4747"/>
      <c r="DA27" s="4730"/>
    </row>
    <row r="28" spans="1:105" ht="14">
      <c r="A28" s="4730"/>
      <c r="B28" s="4748"/>
      <c r="C28" s="4773"/>
      <c r="D28" s="4773"/>
      <c r="E28" s="4773"/>
      <c r="F28" s="4815">
        <f t="shared" si="9"/>
        <v>-9</v>
      </c>
      <c r="G28" s="4816">
        <f t="shared" si="8"/>
        <v>0</v>
      </c>
      <c r="H28" s="4816">
        <f t="shared" si="8"/>
        <v>0</v>
      </c>
      <c r="I28" s="4816">
        <f t="shared" si="8"/>
        <v>0</v>
      </c>
      <c r="J28" s="4816">
        <f t="shared" si="8"/>
        <v>0</v>
      </c>
      <c r="K28" s="4816">
        <f t="shared" si="8"/>
        <v>0</v>
      </c>
      <c r="L28" s="4816">
        <f t="shared" si="8"/>
        <v>0</v>
      </c>
      <c r="M28" s="4805"/>
      <c r="N28" s="4806"/>
      <c r="O28" s="4748"/>
      <c r="P28" s="4773"/>
      <c r="Q28" s="4773"/>
      <c r="R28" s="4773"/>
      <c r="S28" s="4815">
        <f t="shared" si="10"/>
        <v>-9</v>
      </c>
      <c r="T28" s="4817">
        <f>'50.33'!B26</f>
        <v>0</v>
      </c>
      <c r="U28" s="4817">
        <f>'50.33'!C26</f>
        <v>0</v>
      </c>
      <c r="V28" s="4817">
        <f>'50.33'!D26</f>
        <v>0</v>
      </c>
      <c r="W28" s="4817">
        <f>'50.33'!E26</f>
        <v>0</v>
      </c>
      <c r="X28" s="4817">
        <f>'50.33'!F26</f>
        <v>0</v>
      </c>
      <c r="Y28" s="4817">
        <f>'50.33'!G26</f>
        <v>0</v>
      </c>
      <c r="Z28" s="4807"/>
      <c r="AA28" s="4808"/>
      <c r="AB28" s="4748"/>
      <c r="AC28" s="4773"/>
      <c r="AD28" s="4773"/>
      <c r="AE28" s="4773"/>
      <c r="AF28" s="4815">
        <f t="shared" si="11"/>
        <v>-9</v>
      </c>
      <c r="AG28" s="4817">
        <f>'50.36'!B26</f>
        <v>0</v>
      </c>
      <c r="AH28" s="4817">
        <f>'50.36'!C26</f>
        <v>0</v>
      </c>
      <c r="AI28" s="4817">
        <f>'50.36'!D26</f>
        <v>0</v>
      </c>
      <c r="AJ28" s="4817">
        <f>'50.36'!E26</f>
        <v>0</v>
      </c>
      <c r="AK28" s="4817">
        <f>'50.36'!F26</f>
        <v>0</v>
      </c>
      <c r="AL28" s="4817">
        <f>'50.36'!G26</f>
        <v>0</v>
      </c>
      <c r="AM28" s="4807"/>
      <c r="AN28" s="4808"/>
      <c r="AO28" s="4748"/>
      <c r="AP28" s="4773"/>
      <c r="AQ28" s="4773"/>
      <c r="AR28" s="4773"/>
      <c r="AS28" s="4815">
        <f t="shared" si="12"/>
        <v>-9</v>
      </c>
      <c r="AT28" s="4817">
        <f>'50.31'!B26</f>
        <v>0</v>
      </c>
      <c r="AU28" s="4817">
        <f>'50.31'!C26</f>
        <v>0</v>
      </c>
      <c r="AV28" s="4817">
        <f>'50.31'!D26</f>
        <v>0</v>
      </c>
      <c r="AW28" s="4817">
        <f>'50.31'!E26</f>
        <v>0</v>
      </c>
      <c r="AX28" s="4817">
        <f>'50.31'!F26</f>
        <v>0</v>
      </c>
      <c r="AY28" s="4817">
        <f>'50.31'!G26</f>
        <v>0</v>
      </c>
      <c r="AZ28" s="4807"/>
      <c r="BA28" s="4808"/>
      <c r="BB28" s="4748"/>
      <c r="BC28" s="4773"/>
      <c r="BD28" s="4773"/>
      <c r="BE28" s="4773"/>
      <c r="BF28" s="4815">
        <f t="shared" si="13"/>
        <v>-9</v>
      </c>
      <c r="BG28" s="4817">
        <f>'50.37'!B26</f>
        <v>0</v>
      </c>
      <c r="BH28" s="4817">
        <f>'50.37'!C26</f>
        <v>0</v>
      </c>
      <c r="BI28" s="4817">
        <f>'50.37'!D26</f>
        <v>0</v>
      </c>
      <c r="BJ28" s="4817">
        <f>'50.37'!E26</f>
        <v>0</v>
      </c>
      <c r="BK28" s="4817">
        <f>'50.37'!F26</f>
        <v>0</v>
      </c>
      <c r="BL28" s="4817">
        <f>'50.37'!G26</f>
        <v>0</v>
      </c>
      <c r="BM28" s="4747"/>
      <c r="BN28" s="4730"/>
      <c r="BO28" s="4748"/>
      <c r="BP28" s="4773"/>
      <c r="BQ28" s="4773"/>
      <c r="BR28" s="4773"/>
      <c r="BS28" s="4815">
        <f t="shared" si="14"/>
        <v>-9</v>
      </c>
      <c r="BT28" s="4817">
        <f>'50.32'!B26</f>
        <v>0</v>
      </c>
      <c r="BU28" s="4817">
        <f>'50.32'!C26</f>
        <v>0</v>
      </c>
      <c r="BV28" s="4817">
        <f>'50.32'!D26</f>
        <v>0</v>
      </c>
      <c r="BW28" s="4817">
        <f>'50.32'!E26</f>
        <v>0</v>
      </c>
      <c r="BX28" s="4817">
        <f>'50.32'!F26</f>
        <v>0</v>
      </c>
      <c r="BY28" s="4817">
        <f>'50.32'!G26</f>
        <v>0</v>
      </c>
      <c r="BZ28" s="4747"/>
      <c r="CA28" s="4730"/>
      <c r="CB28" s="4748"/>
      <c r="CC28" s="4773"/>
      <c r="CD28" s="4773"/>
      <c r="CE28" s="4773"/>
      <c r="CF28" s="4815">
        <f t="shared" si="15"/>
        <v>-9</v>
      </c>
      <c r="CG28" s="4817">
        <f>'50.35'!B26</f>
        <v>0</v>
      </c>
      <c r="CH28" s="4817">
        <f>'50.35'!C26</f>
        <v>0</v>
      </c>
      <c r="CI28" s="4817">
        <f>'50.35'!D26</f>
        <v>0</v>
      </c>
      <c r="CJ28" s="4817">
        <f>'50.35'!E26</f>
        <v>0</v>
      </c>
      <c r="CK28" s="4817">
        <f>'50.35'!F26</f>
        <v>0</v>
      </c>
      <c r="CL28" s="4817">
        <f>'50.35'!G26</f>
        <v>0</v>
      </c>
      <c r="CM28" s="4747"/>
      <c r="CN28" s="4730"/>
      <c r="CO28" s="4748"/>
      <c r="CP28" s="4773"/>
      <c r="CQ28" s="4773"/>
      <c r="CR28" s="4773"/>
      <c r="CS28" s="4815">
        <f t="shared" si="16"/>
        <v>-9</v>
      </c>
      <c r="CT28" s="4817">
        <f>'50.34'!B26</f>
        <v>0</v>
      </c>
      <c r="CU28" s="4817">
        <f>'50.34'!C26</f>
        <v>0</v>
      </c>
      <c r="CV28" s="4817">
        <f>'50.34'!D26</f>
        <v>0</v>
      </c>
      <c r="CW28" s="4817">
        <f>'50.34'!E26</f>
        <v>0</v>
      </c>
      <c r="CX28" s="4817">
        <f>'50.34'!F26</f>
        <v>0</v>
      </c>
      <c r="CY28" s="4817">
        <f>'50.34'!G26</f>
        <v>0</v>
      </c>
      <c r="CZ28" s="4747"/>
      <c r="DA28" s="4730"/>
    </row>
    <row r="29" spans="1:105" ht="14">
      <c r="A29" s="4730"/>
      <c r="B29" s="4748"/>
      <c r="C29" s="4773"/>
      <c r="D29" s="4773"/>
      <c r="E29" s="4773"/>
      <c r="F29" s="4793" t="str">
        <f>CONCATENATE(F28-1," &amp; prior")</f>
        <v>-10 &amp; prior</v>
      </c>
      <c r="G29" s="4816">
        <f t="shared" si="8"/>
        <v>0</v>
      </c>
      <c r="H29" s="4816">
        <f t="shared" si="8"/>
        <v>0</v>
      </c>
      <c r="I29" s="4816">
        <f t="shared" si="8"/>
        <v>0</v>
      </c>
      <c r="J29" s="4816">
        <f t="shared" si="8"/>
        <v>0</v>
      </c>
      <c r="K29" s="4816">
        <f t="shared" si="8"/>
        <v>0</v>
      </c>
      <c r="L29" s="4816">
        <f t="shared" si="8"/>
        <v>0</v>
      </c>
      <c r="M29" s="4805"/>
      <c r="N29" s="4806"/>
      <c r="O29" s="4748"/>
      <c r="P29" s="4773"/>
      <c r="Q29" s="4773"/>
      <c r="R29" s="4773"/>
      <c r="S29" s="4793" t="str">
        <f>CONCATENATE(S28-1," &amp; prior")</f>
        <v>-10 &amp; prior</v>
      </c>
      <c r="T29" s="4817">
        <f>'50.33'!B27</f>
        <v>0</v>
      </c>
      <c r="U29" s="4817">
        <f>'50.33'!C27</f>
        <v>0</v>
      </c>
      <c r="V29" s="4817">
        <f>'50.33'!D27</f>
        <v>0</v>
      </c>
      <c r="W29" s="4817">
        <f>'50.33'!E27</f>
        <v>0</v>
      </c>
      <c r="X29" s="4817">
        <f>'50.33'!F27</f>
        <v>0</v>
      </c>
      <c r="Y29" s="4817">
        <f>'50.33'!G27</f>
        <v>0</v>
      </c>
      <c r="Z29" s="4807"/>
      <c r="AA29" s="4808"/>
      <c r="AB29" s="4748"/>
      <c r="AC29" s="4773"/>
      <c r="AD29" s="4773"/>
      <c r="AE29" s="4773"/>
      <c r="AF29" s="4793" t="str">
        <f>CONCATENATE(AF28-1," &amp; prior")</f>
        <v>-10 &amp; prior</v>
      </c>
      <c r="AG29" s="4817">
        <f>'50.36'!B27</f>
        <v>0</v>
      </c>
      <c r="AH29" s="4817">
        <f>'50.36'!C27</f>
        <v>0</v>
      </c>
      <c r="AI29" s="4817">
        <f>'50.36'!D27</f>
        <v>0</v>
      </c>
      <c r="AJ29" s="4817">
        <f>'50.36'!E27</f>
        <v>0</v>
      </c>
      <c r="AK29" s="4817">
        <f>'50.36'!F27</f>
        <v>0</v>
      </c>
      <c r="AL29" s="4817">
        <f>'50.36'!G27</f>
        <v>0</v>
      </c>
      <c r="AM29" s="4807"/>
      <c r="AN29" s="4808"/>
      <c r="AO29" s="4748"/>
      <c r="AP29" s="4773"/>
      <c r="AQ29" s="4773"/>
      <c r="AR29" s="4773"/>
      <c r="AS29" s="4793" t="str">
        <f>CONCATENATE(AS28-1," &amp; prior")</f>
        <v>-10 &amp; prior</v>
      </c>
      <c r="AT29" s="4817">
        <f>'50.31'!B27</f>
        <v>0</v>
      </c>
      <c r="AU29" s="4817">
        <f>'50.31'!C27</f>
        <v>0</v>
      </c>
      <c r="AV29" s="4817">
        <f>'50.31'!D27</f>
        <v>0</v>
      </c>
      <c r="AW29" s="4817">
        <f>'50.31'!E27</f>
        <v>0</v>
      </c>
      <c r="AX29" s="4817">
        <f>'50.31'!F27</f>
        <v>0</v>
      </c>
      <c r="AY29" s="4817">
        <f>'50.31'!G27</f>
        <v>0</v>
      </c>
      <c r="AZ29" s="4807"/>
      <c r="BA29" s="4808"/>
      <c r="BB29" s="4748"/>
      <c r="BC29" s="4773"/>
      <c r="BD29" s="4773"/>
      <c r="BE29" s="4773"/>
      <c r="BF29" s="4793" t="str">
        <f>CONCATENATE(BF28-1," &amp; prior")</f>
        <v>-10 &amp; prior</v>
      </c>
      <c r="BG29" s="4817">
        <f>'50.37'!B27</f>
        <v>0</v>
      </c>
      <c r="BH29" s="4817">
        <f>'50.37'!C27</f>
        <v>0</v>
      </c>
      <c r="BI29" s="4817">
        <f>'50.37'!D27</f>
        <v>0</v>
      </c>
      <c r="BJ29" s="4817">
        <f>'50.37'!E27</f>
        <v>0</v>
      </c>
      <c r="BK29" s="4817">
        <f>'50.37'!F27</f>
        <v>0</v>
      </c>
      <c r="BL29" s="4817">
        <f>'50.37'!G27</f>
        <v>0</v>
      </c>
      <c r="BM29" s="4747"/>
      <c r="BN29" s="4730"/>
      <c r="BO29" s="4748"/>
      <c r="BP29" s="4773"/>
      <c r="BQ29" s="4773"/>
      <c r="BR29" s="4773"/>
      <c r="BS29" s="4793" t="str">
        <f>CONCATENATE(BS28-1," &amp; prior")</f>
        <v>-10 &amp; prior</v>
      </c>
      <c r="BT29" s="4817">
        <f>'50.32'!B27</f>
        <v>0</v>
      </c>
      <c r="BU29" s="4817">
        <f>'50.32'!C27</f>
        <v>0</v>
      </c>
      <c r="BV29" s="4817">
        <f>'50.32'!D27</f>
        <v>0</v>
      </c>
      <c r="BW29" s="4817">
        <f>'50.32'!E27</f>
        <v>0</v>
      </c>
      <c r="BX29" s="4817">
        <f>'50.32'!F27</f>
        <v>0</v>
      </c>
      <c r="BY29" s="4817">
        <f>'50.32'!G27</f>
        <v>0</v>
      </c>
      <c r="BZ29" s="4747"/>
      <c r="CA29" s="4730"/>
      <c r="CB29" s="4748"/>
      <c r="CC29" s="4773"/>
      <c r="CD29" s="4773"/>
      <c r="CE29" s="4773"/>
      <c r="CF29" s="4793" t="str">
        <f>CONCATENATE(CF28-1," &amp; prior")</f>
        <v>-10 &amp; prior</v>
      </c>
      <c r="CG29" s="4817">
        <f>'50.35'!B27</f>
        <v>0</v>
      </c>
      <c r="CH29" s="4817">
        <f>'50.35'!C27</f>
        <v>0</v>
      </c>
      <c r="CI29" s="4817">
        <f>'50.35'!D27</f>
        <v>0</v>
      </c>
      <c r="CJ29" s="4817">
        <f>'50.35'!E27</f>
        <v>0</v>
      </c>
      <c r="CK29" s="4817">
        <f>'50.35'!F27</f>
        <v>0</v>
      </c>
      <c r="CL29" s="4817">
        <f>'50.35'!G27</f>
        <v>0</v>
      </c>
      <c r="CM29" s="4747"/>
      <c r="CN29" s="4730"/>
      <c r="CO29" s="4748"/>
      <c r="CP29" s="4773"/>
      <c r="CQ29" s="4773"/>
      <c r="CR29" s="4773"/>
      <c r="CS29" s="4793" t="str">
        <f>CONCATENATE(CS28-1," &amp; prior")</f>
        <v>-10 &amp; prior</v>
      </c>
      <c r="CT29" s="4817">
        <f>'50.34'!B27</f>
        <v>0</v>
      </c>
      <c r="CU29" s="4817">
        <f>'50.34'!C27</f>
        <v>0</v>
      </c>
      <c r="CV29" s="4817">
        <f>'50.34'!D27</f>
        <v>0</v>
      </c>
      <c r="CW29" s="4817">
        <f>'50.34'!E27</f>
        <v>0</v>
      </c>
      <c r="CX29" s="4817">
        <f>'50.34'!F27</f>
        <v>0</v>
      </c>
      <c r="CY29" s="4817">
        <f>'50.34'!G27</f>
        <v>0</v>
      </c>
      <c r="CZ29" s="4747"/>
      <c r="DA29" s="4730"/>
    </row>
    <row r="30" spans="1:105" ht="14">
      <c r="A30" s="4730"/>
      <c r="B30" s="4748"/>
      <c r="C30" s="4773"/>
      <c r="D30" s="4773"/>
      <c r="E30" s="4773"/>
      <c r="F30" s="4793" t="s">
        <v>735</v>
      </c>
      <c r="G30" s="4816">
        <f t="shared" si="8"/>
        <v>0</v>
      </c>
      <c r="H30" s="4816">
        <f t="shared" si="8"/>
        <v>0</v>
      </c>
      <c r="I30" s="4816">
        <f t="shared" si="8"/>
        <v>0</v>
      </c>
      <c r="J30" s="4816">
        <f t="shared" si="8"/>
        <v>0</v>
      </c>
      <c r="K30" s="4816">
        <f t="shared" si="8"/>
        <v>0</v>
      </c>
      <c r="L30" s="4816">
        <f t="shared" si="8"/>
        <v>0</v>
      </c>
      <c r="M30" s="4805"/>
      <c r="N30" s="4806"/>
      <c r="O30" s="4748"/>
      <c r="P30" s="4773"/>
      <c r="Q30" s="4773"/>
      <c r="R30" s="4773"/>
      <c r="S30" s="4793" t="s">
        <v>735</v>
      </c>
      <c r="T30" s="4817">
        <f>'50.33'!B28</f>
        <v>0</v>
      </c>
      <c r="U30" s="4817">
        <f>'50.33'!C28</f>
        <v>0</v>
      </c>
      <c r="V30" s="4817">
        <f>'50.33'!D28</f>
        <v>0</v>
      </c>
      <c r="W30" s="4817">
        <f>'50.33'!E28</f>
        <v>0</v>
      </c>
      <c r="X30" s="4817">
        <f>'50.33'!F28</f>
        <v>0</v>
      </c>
      <c r="Y30" s="4817">
        <f>'50.33'!G28</f>
        <v>0</v>
      </c>
      <c r="Z30" s="4807"/>
      <c r="AA30" s="4808"/>
      <c r="AB30" s="4748"/>
      <c r="AC30" s="4773"/>
      <c r="AD30" s="4773"/>
      <c r="AE30" s="4773"/>
      <c r="AF30" s="4793" t="s">
        <v>735</v>
      </c>
      <c r="AG30" s="4817">
        <f>'50.36'!B28</f>
        <v>0</v>
      </c>
      <c r="AH30" s="4817">
        <f>'50.36'!C28</f>
        <v>0</v>
      </c>
      <c r="AI30" s="4817">
        <f>'50.36'!D28</f>
        <v>0</v>
      </c>
      <c r="AJ30" s="4817">
        <f>'50.36'!E28</f>
        <v>0</v>
      </c>
      <c r="AK30" s="4817">
        <f>'50.36'!F28</f>
        <v>0</v>
      </c>
      <c r="AL30" s="4817">
        <f>'50.36'!G28</f>
        <v>0</v>
      </c>
      <c r="AM30" s="4807"/>
      <c r="AN30" s="4808"/>
      <c r="AO30" s="4748"/>
      <c r="AP30" s="4773"/>
      <c r="AQ30" s="4773"/>
      <c r="AR30" s="4773"/>
      <c r="AS30" s="4793" t="s">
        <v>735</v>
      </c>
      <c r="AT30" s="4817">
        <f>'50.31'!B28</f>
        <v>0</v>
      </c>
      <c r="AU30" s="4817">
        <f>'50.31'!C28</f>
        <v>0</v>
      </c>
      <c r="AV30" s="4817">
        <f>'50.31'!D28</f>
        <v>0</v>
      </c>
      <c r="AW30" s="4817">
        <f>'50.31'!E28</f>
        <v>0</v>
      </c>
      <c r="AX30" s="4817">
        <f>'50.31'!F28</f>
        <v>0</v>
      </c>
      <c r="AY30" s="4817">
        <f>'50.31'!G28</f>
        <v>0</v>
      </c>
      <c r="AZ30" s="4807"/>
      <c r="BA30" s="4808"/>
      <c r="BB30" s="4748"/>
      <c r="BC30" s="4773"/>
      <c r="BD30" s="4773"/>
      <c r="BE30" s="4773"/>
      <c r="BF30" s="4793" t="s">
        <v>735</v>
      </c>
      <c r="BG30" s="4817">
        <f>'50.37'!B28</f>
        <v>0</v>
      </c>
      <c r="BH30" s="4817">
        <f>'50.37'!C28</f>
        <v>0</v>
      </c>
      <c r="BI30" s="4817">
        <f>'50.37'!D28</f>
        <v>0</v>
      </c>
      <c r="BJ30" s="4817">
        <f>'50.37'!E28</f>
        <v>0</v>
      </c>
      <c r="BK30" s="4817">
        <f>'50.37'!F28</f>
        <v>0</v>
      </c>
      <c r="BL30" s="4817">
        <f>'50.37'!G28</f>
        <v>0</v>
      </c>
      <c r="BM30" s="4747"/>
      <c r="BN30" s="4730"/>
      <c r="BO30" s="4748"/>
      <c r="BP30" s="4773"/>
      <c r="BQ30" s="4773"/>
      <c r="BR30" s="4773"/>
      <c r="BS30" s="4793" t="s">
        <v>735</v>
      </c>
      <c r="BT30" s="4817">
        <f>'50.32'!B28</f>
        <v>0</v>
      </c>
      <c r="BU30" s="4817">
        <f>'50.32'!C28</f>
        <v>0</v>
      </c>
      <c r="BV30" s="4817">
        <f>'50.32'!D28</f>
        <v>0</v>
      </c>
      <c r="BW30" s="4817">
        <f>'50.32'!E28</f>
        <v>0</v>
      </c>
      <c r="BX30" s="4817">
        <f>'50.32'!F28</f>
        <v>0</v>
      </c>
      <c r="BY30" s="4817">
        <f>'50.32'!G28</f>
        <v>0</v>
      </c>
      <c r="BZ30" s="4747"/>
      <c r="CA30" s="4730"/>
      <c r="CB30" s="4748"/>
      <c r="CC30" s="4773"/>
      <c r="CD30" s="4773"/>
      <c r="CE30" s="4773"/>
      <c r="CF30" s="4793" t="s">
        <v>735</v>
      </c>
      <c r="CG30" s="4817">
        <f>'50.35'!B28</f>
        <v>0</v>
      </c>
      <c r="CH30" s="4817">
        <f>'50.35'!C28</f>
        <v>0</v>
      </c>
      <c r="CI30" s="4817">
        <f>'50.35'!D28</f>
        <v>0</v>
      </c>
      <c r="CJ30" s="4817">
        <f>'50.35'!E28</f>
        <v>0</v>
      </c>
      <c r="CK30" s="4817">
        <f>'50.35'!F28</f>
        <v>0</v>
      </c>
      <c r="CL30" s="4817">
        <f>'50.35'!G28</f>
        <v>0</v>
      </c>
      <c r="CM30" s="4747"/>
      <c r="CN30" s="4730"/>
      <c r="CO30" s="4748"/>
      <c r="CP30" s="4773"/>
      <c r="CQ30" s="4773"/>
      <c r="CR30" s="4773"/>
      <c r="CS30" s="4793" t="s">
        <v>735</v>
      </c>
      <c r="CT30" s="4817">
        <f>'50.34'!B28</f>
        <v>0</v>
      </c>
      <c r="CU30" s="4817">
        <f>'50.34'!C28</f>
        <v>0</v>
      </c>
      <c r="CV30" s="4817">
        <f>'50.34'!D28</f>
        <v>0</v>
      </c>
      <c r="CW30" s="4817">
        <f>'50.34'!E28</f>
        <v>0</v>
      </c>
      <c r="CX30" s="4817">
        <f>'50.34'!F28</f>
        <v>0</v>
      </c>
      <c r="CY30" s="4817">
        <f>'50.34'!G28</f>
        <v>0</v>
      </c>
      <c r="CZ30" s="4747"/>
      <c r="DA30" s="4730"/>
    </row>
    <row r="31" spans="1:105" ht="14">
      <c r="A31" s="4762"/>
      <c r="B31" s="4744"/>
      <c r="C31" s="4779"/>
      <c r="D31" s="4779"/>
      <c r="E31" s="4779"/>
      <c r="F31" s="4818" t="s">
        <v>187</v>
      </c>
      <c r="G31" s="4819">
        <f>SUM(G19:G30)</f>
        <v>0</v>
      </c>
      <c r="H31" s="4819">
        <f>SUM(H19:H30)</f>
        <v>0</v>
      </c>
      <c r="I31" s="4820"/>
      <c r="J31" s="4819">
        <f t="shared" ref="J31:L31" si="17">SUM(J19:J30)</f>
        <v>0</v>
      </c>
      <c r="K31" s="4819">
        <f t="shared" si="17"/>
        <v>0</v>
      </c>
      <c r="L31" s="4819">
        <f t="shared" si="17"/>
        <v>0</v>
      </c>
      <c r="M31" s="4821"/>
      <c r="N31" s="4822"/>
      <c r="O31" s="4744"/>
      <c r="P31" s="4779"/>
      <c r="Q31" s="4779"/>
      <c r="R31" s="4779"/>
      <c r="S31" s="4818" t="s">
        <v>187</v>
      </c>
      <c r="T31" s="4819">
        <f>SUM(T19:T30)</f>
        <v>0</v>
      </c>
      <c r="U31" s="4819">
        <f>SUM(U19:U30)</f>
        <v>0</v>
      </c>
      <c r="V31" s="4779"/>
      <c r="W31" s="4819">
        <f>SUM(W19:W30)</f>
        <v>0</v>
      </c>
      <c r="X31" s="4819">
        <f>SUM(X19:X30)</f>
        <v>0</v>
      </c>
      <c r="Y31" s="4819">
        <f>SUM(Y19:Y30)</f>
        <v>0</v>
      </c>
      <c r="Z31" s="4821"/>
      <c r="AA31" s="4822"/>
      <c r="AB31" s="4744"/>
      <c r="AC31" s="4779"/>
      <c r="AD31" s="4779"/>
      <c r="AE31" s="4779"/>
      <c r="AF31" s="4818" t="s">
        <v>187</v>
      </c>
      <c r="AG31" s="4819">
        <f>SUM(AG19:AG30)</f>
        <v>0</v>
      </c>
      <c r="AH31" s="4819">
        <f>SUM(AH19:AH30)</f>
        <v>0</v>
      </c>
      <c r="AI31" s="4783"/>
      <c r="AJ31" s="4819">
        <f>SUM(AJ19:AJ30)</f>
        <v>0</v>
      </c>
      <c r="AK31" s="4819">
        <f>SUM(AK19:AK30)</f>
        <v>0</v>
      </c>
      <c r="AL31" s="4819">
        <f>SUM(AL19:AL30)</f>
        <v>0</v>
      </c>
      <c r="AM31" s="4821"/>
      <c r="AN31" s="4822"/>
      <c r="AO31" s="4744"/>
      <c r="AP31" s="4779"/>
      <c r="AQ31" s="4779"/>
      <c r="AR31" s="4779"/>
      <c r="AS31" s="4818" t="s">
        <v>187</v>
      </c>
      <c r="AT31" s="4819">
        <f>SUM(AT19:AT30)</f>
        <v>0</v>
      </c>
      <c r="AU31" s="4819">
        <f>SUM(AU19:AU30)</f>
        <v>0</v>
      </c>
      <c r="AV31" s="4783"/>
      <c r="AW31" s="4819">
        <f>SUM(AW19:AW30)</f>
        <v>0</v>
      </c>
      <c r="AX31" s="4819">
        <f>SUM(AX19:AX30)</f>
        <v>0</v>
      </c>
      <c r="AY31" s="4819">
        <f>SUM(AY19:AY30)</f>
        <v>0</v>
      </c>
      <c r="AZ31" s="4821"/>
      <c r="BA31" s="4822"/>
      <c r="BB31" s="4744"/>
      <c r="BC31" s="4779"/>
      <c r="BD31" s="4779"/>
      <c r="BE31" s="4779"/>
      <c r="BF31" s="4818" t="s">
        <v>187</v>
      </c>
      <c r="BG31" s="4819">
        <f>SUM(BG19:BG30)</f>
        <v>0</v>
      </c>
      <c r="BH31" s="4819">
        <f>SUM(BH19:BH30)</f>
        <v>0</v>
      </c>
      <c r="BI31" s="4823"/>
      <c r="BJ31" s="4819">
        <f>SUM(BJ19:BJ30)</f>
        <v>0</v>
      </c>
      <c r="BK31" s="4819">
        <f>SUM(BK19:BK30)</f>
        <v>0</v>
      </c>
      <c r="BL31" s="4819">
        <f>SUM(BL19:BL30)</f>
        <v>0</v>
      </c>
      <c r="BM31" s="4824"/>
      <c r="BN31" s="4762"/>
      <c r="BO31" s="4744"/>
      <c r="BP31" s="4779"/>
      <c r="BQ31" s="4779"/>
      <c r="BR31" s="4779"/>
      <c r="BS31" s="4818" t="s">
        <v>187</v>
      </c>
      <c r="BT31" s="4819">
        <f>SUM(BT19:BT30)</f>
        <v>0</v>
      </c>
      <c r="BU31" s="4819">
        <f>SUM(BU19:BU30)</f>
        <v>0</v>
      </c>
      <c r="BV31" s="4823"/>
      <c r="BW31" s="4819">
        <f>SUM(BW19:BW30)</f>
        <v>0</v>
      </c>
      <c r="BX31" s="4819">
        <f>SUM(BX19:BX30)</f>
        <v>0</v>
      </c>
      <c r="BY31" s="4819">
        <f>SUM(BY19:BY30)</f>
        <v>0</v>
      </c>
      <c r="BZ31" s="4824"/>
      <c r="CA31" s="4762"/>
      <c r="CB31" s="4744"/>
      <c r="CC31" s="4779"/>
      <c r="CD31" s="4779"/>
      <c r="CE31" s="4779"/>
      <c r="CF31" s="4818" t="s">
        <v>187</v>
      </c>
      <c r="CG31" s="4819">
        <f>SUM(CG19:CG30)</f>
        <v>0</v>
      </c>
      <c r="CH31" s="4819">
        <f>SUM(CH19:CH30)</f>
        <v>0</v>
      </c>
      <c r="CI31" s="4783"/>
      <c r="CJ31" s="4819">
        <f>SUM(CJ19:CJ30)</f>
        <v>0</v>
      </c>
      <c r="CK31" s="4819">
        <f>SUM(CK19:CK30)</f>
        <v>0</v>
      </c>
      <c r="CL31" s="4819">
        <f>SUM(CL19:CL30)</f>
        <v>0</v>
      </c>
      <c r="CM31" s="4824"/>
      <c r="CN31" s="4762"/>
      <c r="CO31" s="4744"/>
      <c r="CP31" s="4779"/>
      <c r="CQ31" s="4779"/>
      <c r="CR31" s="4779"/>
      <c r="CS31" s="4818" t="s">
        <v>187</v>
      </c>
      <c r="CT31" s="4819">
        <f>SUM(CT19:CT30)</f>
        <v>0</v>
      </c>
      <c r="CU31" s="4819">
        <f>SUM(CU19:CU30)</f>
        <v>0</v>
      </c>
      <c r="CV31" s="4783"/>
      <c r="CW31" s="4819">
        <f>SUM(CW19:CW30)</f>
        <v>0</v>
      </c>
      <c r="CX31" s="4819">
        <f>SUM(CX19:CX30)</f>
        <v>0</v>
      </c>
      <c r="CY31" s="4819">
        <f>SUM(CY19:CY30)</f>
        <v>0</v>
      </c>
      <c r="CZ31" s="4824"/>
      <c r="DA31" s="4762"/>
    </row>
    <row r="32" spans="1:105" ht="14">
      <c r="A32" s="4730"/>
      <c r="B32" s="4748"/>
      <c r="C32" s="4774"/>
      <c r="D32" s="4773"/>
      <c r="E32" s="4773"/>
      <c r="F32" s="4773"/>
      <c r="G32" s="4806"/>
      <c r="H32" s="4806"/>
      <c r="I32" s="4806"/>
      <c r="J32" s="4806"/>
      <c r="K32" s="4806"/>
      <c r="L32" s="4806"/>
      <c r="M32" s="4805"/>
      <c r="N32" s="4806"/>
      <c r="O32" s="4748"/>
      <c r="P32" s="4774"/>
      <c r="Q32" s="4773"/>
      <c r="R32" s="4773"/>
      <c r="S32" s="4773"/>
      <c r="T32" s="4812"/>
      <c r="U32" s="4812"/>
      <c r="V32" s="4812"/>
      <c r="W32" s="4812"/>
      <c r="X32" s="4812"/>
      <c r="Y32" s="4812"/>
      <c r="Z32" s="4805"/>
      <c r="AA32" s="4811"/>
      <c r="AB32" s="4748"/>
      <c r="AC32" s="4774"/>
      <c r="AD32" s="4773"/>
      <c r="AE32" s="4773"/>
      <c r="AF32" s="4773"/>
      <c r="AG32" s="4813"/>
      <c r="AH32" s="4813"/>
      <c r="AI32" s="4813"/>
      <c r="AJ32" s="4813"/>
      <c r="AK32" s="4813"/>
      <c r="AL32" s="4813"/>
      <c r="AM32" s="4805"/>
      <c r="AN32" s="4811"/>
      <c r="AO32" s="4748"/>
      <c r="AP32" s="4774"/>
      <c r="AQ32" s="4773"/>
      <c r="AR32" s="4773"/>
      <c r="AS32" s="4773"/>
      <c r="AT32" s="4813"/>
      <c r="AU32" s="4813"/>
      <c r="AV32" s="4813"/>
      <c r="AW32" s="4813"/>
      <c r="AX32" s="4813"/>
      <c r="AY32" s="4813"/>
      <c r="AZ32" s="4805"/>
      <c r="BA32" s="4811"/>
      <c r="BB32" s="4748"/>
      <c r="BC32" s="4774"/>
      <c r="BD32" s="4773"/>
      <c r="BE32" s="4773"/>
      <c r="BF32" s="4773"/>
      <c r="BG32" s="4813"/>
      <c r="BH32" s="4813"/>
      <c r="BI32" s="4813"/>
      <c r="BJ32" s="4813"/>
      <c r="BK32" s="4813"/>
      <c r="BL32" s="4813"/>
      <c r="BM32" s="4747"/>
      <c r="BN32" s="4730"/>
      <c r="BO32" s="4748"/>
      <c r="BP32" s="4774"/>
      <c r="BQ32" s="4773"/>
      <c r="BR32" s="4773"/>
      <c r="BS32" s="4773"/>
      <c r="BT32" s="4813"/>
      <c r="BU32" s="4813"/>
      <c r="BV32" s="4813"/>
      <c r="BW32" s="4813"/>
      <c r="BX32" s="4813"/>
      <c r="BY32" s="4813"/>
      <c r="BZ32" s="4747"/>
      <c r="CA32" s="4730"/>
      <c r="CB32" s="4748"/>
      <c r="CC32" s="4774"/>
      <c r="CD32" s="4773"/>
      <c r="CE32" s="4773"/>
      <c r="CF32" s="4773"/>
      <c r="CG32" s="4813"/>
      <c r="CH32" s="4813"/>
      <c r="CI32" s="4813"/>
      <c r="CJ32" s="4813"/>
      <c r="CK32" s="4813"/>
      <c r="CL32" s="4813"/>
      <c r="CM32" s="4747"/>
      <c r="CN32" s="4730"/>
      <c r="CO32" s="4748"/>
      <c r="CP32" s="4774"/>
      <c r="CQ32" s="4773"/>
      <c r="CR32" s="4773"/>
      <c r="CS32" s="4773"/>
      <c r="CT32" s="4813"/>
      <c r="CU32" s="4813"/>
      <c r="CV32" s="4813"/>
      <c r="CW32" s="4813"/>
      <c r="CX32" s="4813"/>
      <c r="CY32" s="4813"/>
      <c r="CZ32" s="4747"/>
      <c r="DA32" s="4730"/>
    </row>
    <row r="33" spans="1:105" ht="14">
      <c r="A33" s="4737"/>
      <c r="B33" s="4792"/>
      <c r="C33" s="4773"/>
      <c r="D33" s="4773"/>
      <c r="E33" s="4773"/>
      <c r="F33" s="4773"/>
      <c r="G33" s="4806"/>
      <c r="H33" s="4806"/>
      <c r="I33" s="4806"/>
      <c r="J33" s="4806"/>
      <c r="K33" s="4806"/>
      <c r="L33" s="4806"/>
      <c r="M33" s="4805"/>
      <c r="N33" s="4806"/>
      <c r="O33" s="4792"/>
      <c r="P33" s="4773"/>
      <c r="Q33" s="4773"/>
      <c r="R33" s="4773"/>
      <c r="S33" s="4773"/>
      <c r="T33" s="4812"/>
      <c r="U33" s="4812"/>
      <c r="V33" s="4773"/>
      <c r="W33" s="4812"/>
      <c r="X33" s="4812"/>
      <c r="Y33" s="4812"/>
      <c r="Z33" s="4805"/>
      <c r="AA33" s="4806"/>
      <c r="AB33" s="4792"/>
      <c r="AC33" s="4773"/>
      <c r="AD33" s="4773"/>
      <c r="AE33" s="4773"/>
      <c r="AF33" s="4773"/>
      <c r="AG33" s="4812"/>
      <c r="AH33" s="4812"/>
      <c r="AI33" s="4773"/>
      <c r="AJ33" s="4812"/>
      <c r="AK33" s="4812"/>
      <c r="AL33" s="4812"/>
      <c r="AM33" s="4805"/>
      <c r="AN33" s="4806"/>
      <c r="AO33" s="4792"/>
      <c r="AP33" s="4773"/>
      <c r="AQ33" s="4773"/>
      <c r="AR33" s="4773"/>
      <c r="AS33" s="4773"/>
      <c r="AT33" s="4812"/>
      <c r="AU33" s="4812"/>
      <c r="AV33" s="4773"/>
      <c r="AW33" s="4812"/>
      <c r="AX33" s="4812"/>
      <c r="AY33" s="4812"/>
      <c r="AZ33" s="4805"/>
      <c r="BA33" s="4806"/>
      <c r="BB33" s="4792"/>
      <c r="BC33" s="4773"/>
      <c r="BD33" s="4773"/>
      <c r="BE33" s="4773"/>
      <c r="BF33" s="4773"/>
      <c r="BG33" s="4812"/>
      <c r="BH33" s="4812"/>
      <c r="BI33" s="4773"/>
      <c r="BJ33" s="4812"/>
      <c r="BK33" s="4812"/>
      <c r="BL33" s="4812"/>
      <c r="BM33" s="4799"/>
      <c r="BN33" s="4737"/>
      <c r="BO33" s="4792"/>
      <c r="BP33" s="4773"/>
      <c r="BQ33" s="4773"/>
      <c r="BR33" s="4773"/>
      <c r="BS33" s="4773"/>
      <c r="BT33" s="4812"/>
      <c r="BU33" s="4812"/>
      <c r="BV33" s="4773"/>
      <c r="BW33" s="4812"/>
      <c r="BX33" s="4812"/>
      <c r="BY33" s="4812"/>
      <c r="BZ33" s="4799"/>
      <c r="CA33" s="4737"/>
      <c r="CB33" s="4792"/>
      <c r="CC33" s="4773"/>
      <c r="CD33" s="4773"/>
      <c r="CE33" s="4773"/>
      <c r="CF33" s="4773"/>
      <c r="CG33" s="4812"/>
      <c r="CH33" s="4812"/>
      <c r="CI33" s="4773"/>
      <c r="CJ33" s="4812"/>
      <c r="CK33" s="4812"/>
      <c r="CL33" s="4812"/>
      <c r="CM33" s="4799"/>
      <c r="CN33" s="4737"/>
      <c r="CO33" s="4792"/>
      <c r="CP33" s="4773"/>
      <c r="CQ33" s="4773"/>
      <c r="CR33" s="4773"/>
      <c r="CS33" s="4773"/>
      <c r="CT33" s="4812"/>
      <c r="CU33" s="4812"/>
      <c r="CV33" s="4812"/>
      <c r="CW33" s="4812"/>
      <c r="CX33" s="4812"/>
      <c r="CY33" s="4812"/>
      <c r="CZ33" s="4799"/>
      <c r="DA33" s="4737"/>
    </row>
    <row r="34" spans="1:105" ht="14">
      <c r="A34" s="4730"/>
      <c r="B34" s="4748"/>
      <c r="C34" s="4773"/>
      <c r="D34" s="4773"/>
      <c r="E34" s="4773"/>
      <c r="F34" s="4773"/>
      <c r="G34" s="4773"/>
      <c r="H34" s="4773"/>
      <c r="I34" s="4773"/>
      <c r="J34" s="4773"/>
      <c r="K34" s="4773"/>
      <c r="L34" s="4773"/>
      <c r="M34" s="4775"/>
      <c r="N34" s="4773"/>
      <c r="O34" s="4748"/>
      <c r="P34" s="4773"/>
      <c r="Q34" s="4773"/>
      <c r="R34" s="4773"/>
      <c r="S34" s="4773"/>
      <c r="T34" s="4773"/>
      <c r="U34" s="4773"/>
      <c r="V34" s="4773"/>
      <c r="W34" s="4773"/>
      <c r="X34" s="4773"/>
      <c r="Y34" s="4773"/>
      <c r="Z34" s="4775"/>
      <c r="AA34" s="4776"/>
      <c r="AB34" s="4748"/>
      <c r="AC34" s="4773"/>
      <c r="AD34" s="4773"/>
      <c r="AE34" s="4773"/>
      <c r="AF34" s="4773"/>
      <c r="AG34" s="4776"/>
      <c r="AH34" s="4776"/>
      <c r="AI34" s="4776"/>
      <c r="AJ34" s="4776"/>
      <c r="AK34" s="4776"/>
      <c r="AL34" s="4776"/>
      <c r="AM34" s="4775"/>
      <c r="AN34" s="4776"/>
      <c r="AO34" s="4748"/>
      <c r="AP34" s="4773"/>
      <c r="AQ34" s="4773"/>
      <c r="AR34" s="4773"/>
      <c r="AS34" s="4773"/>
      <c r="AT34" s="4776"/>
      <c r="AU34" s="4776"/>
      <c r="AV34" s="4776"/>
      <c r="AW34" s="4776"/>
      <c r="AX34" s="4776"/>
      <c r="AY34" s="4776"/>
      <c r="AZ34" s="4775"/>
      <c r="BA34" s="4776"/>
      <c r="BB34" s="4748"/>
      <c r="BC34" s="4773"/>
      <c r="BD34" s="4773"/>
      <c r="BE34" s="4773"/>
      <c r="BF34" s="4773"/>
      <c r="BG34" s="4776"/>
      <c r="BH34" s="4776"/>
      <c r="BI34" s="4776"/>
      <c r="BJ34" s="4776"/>
      <c r="BK34" s="4776"/>
      <c r="BL34" s="4776"/>
      <c r="BM34" s="4747"/>
      <c r="BN34" s="4730"/>
      <c r="BO34" s="4748"/>
      <c r="BP34" s="4773"/>
      <c r="BQ34" s="4773"/>
      <c r="BR34" s="4773"/>
      <c r="BS34" s="4773"/>
      <c r="BT34" s="4776"/>
      <c r="BU34" s="4776"/>
      <c r="BV34" s="4776"/>
      <c r="BW34" s="4776"/>
      <c r="BX34" s="4776"/>
      <c r="BY34" s="4776"/>
      <c r="BZ34" s="4747"/>
      <c r="CA34" s="4730"/>
      <c r="CB34" s="4748"/>
      <c r="CC34" s="4773"/>
      <c r="CD34" s="4773"/>
      <c r="CE34" s="4773"/>
      <c r="CF34" s="4773"/>
      <c r="CG34" s="4776"/>
      <c r="CH34" s="4776"/>
      <c r="CI34" s="4776"/>
      <c r="CJ34" s="4776"/>
      <c r="CK34" s="4776"/>
      <c r="CL34" s="4776"/>
      <c r="CM34" s="4747"/>
      <c r="CN34" s="4730"/>
      <c r="CO34" s="4748"/>
      <c r="CP34" s="4773"/>
      <c r="CQ34" s="4773"/>
      <c r="CR34" s="4773"/>
      <c r="CS34" s="4773"/>
      <c r="CT34" s="4776"/>
      <c r="CU34" s="4776"/>
      <c r="CV34" s="4776"/>
      <c r="CW34" s="4776"/>
      <c r="CX34" s="4776"/>
      <c r="CY34" s="4776"/>
      <c r="CZ34" s="4747"/>
      <c r="DA34" s="4730"/>
    </row>
    <row r="35" spans="1:105" ht="14">
      <c r="A35" s="4730"/>
      <c r="B35" s="4748"/>
      <c r="C35" s="4773"/>
      <c r="D35" s="4773"/>
      <c r="E35" s="4773"/>
      <c r="F35" s="4773"/>
      <c r="G35" s="4774"/>
      <c r="H35" s="4774"/>
      <c r="I35" s="4774"/>
      <c r="J35" s="4774"/>
      <c r="K35" s="4774"/>
      <c r="L35" s="4774"/>
      <c r="M35" s="4775"/>
      <c r="N35" s="4773"/>
      <c r="O35" s="4748"/>
      <c r="P35" s="4773"/>
      <c r="Q35" s="4773"/>
      <c r="R35" s="4773"/>
      <c r="S35" s="4773"/>
      <c r="T35" s="4774"/>
      <c r="U35" s="4774"/>
      <c r="V35" s="4774"/>
      <c r="W35" s="4774"/>
      <c r="X35" s="4774"/>
      <c r="Y35" s="4774"/>
      <c r="Z35" s="4775"/>
      <c r="AA35" s="4776"/>
      <c r="AB35" s="4748"/>
      <c r="AC35" s="4773"/>
      <c r="AD35" s="4773"/>
      <c r="AE35" s="4773"/>
      <c r="AF35" s="4773"/>
      <c r="AG35" s="4825"/>
      <c r="AH35" s="4825"/>
      <c r="AI35" s="4825"/>
      <c r="AJ35" s="4825"/>
      <c r="AK35" s="4825"/>
      <c r="AL35" s="4825"/>
      <c r="AM35" s="4775"/>
      <c r="AN35" s="4776"/>
      <c r="AO35" s="4748"/>
      <c r="AP35" s="4773"/>
      <c r="AQ35" s="4773"/>
      <c r="AR35" s="4773"/>
      <c r="AS35" s="4773"/>
      <c r="AT35" s="4825"/>
      <c r="AU35" s="4825"/>
      <c r="AV35" s="4825"/>
      <c r="AW35" s="4825"/>
      <c r="AX35" s="4825"/>
      <c r="AY35" s="4825"/>
      <c r="AZ35" s="4775"/>
      <c r="BA35" s="4776"/>
      <c r="BB35" s="4748"/>
      <c r="BC35" s="4773"/>
      <c r="BD35" s="4773"/>
      <c r="BE35" s="4773"/>
      <c r="BF35" s="4773"/>
      <c r="BG35" s="4825"/>
      <c r="BH35" s="4825"/>
      <c r="BI35" s="4825"/>
      <c r="BJ35" s="4825"/>
      <c r="BK35" s="4825"/>
      <c r="BL35" s="4825"/>
      <c r="BM35" s="4747"/>
      <c r="BN35" s="4730"/>
      <c r="BO35" s="4748"/>
      <c r="BP35" s="4773"/>
      <c r="BQ35" s="4773"/>
      <c r="BR35" s="4773"/>
      <c r="BS35" s="4773"/>
      <c r="BT35" s="4825"/>
      <c r="BU35" s="4825"/>
      <c r="BV35" s="4825"/>
      <c r="BW35" s="4825"/>
      <c r="BX35" s="4825"/>
      <c r="BY35" s="4825"/>
      <c r="BZ35" s="4747"/>
      <c r="CA35" s="4730"/>
      <c r="CB35" s="4748"/>
      <c r="CC35" s="4773"/>
      <c r="CD35" s="4773"/>
      <c r="CE35" s="4773"/>
      <c r="CF35" s="4773"/>
      <c r="CG35" s="4825"/>
      <c r="CH35" s="4825"/>
      <c r="CI35" s="4776"/>
      <c r="CJ35" s="4825"/>
      <c r="CK35" s="4825"/>
      <c r="CL35" s="4825"/>
      <c r="CM35" s="4747"/>
      <c r="CN35" s="4730"/>
      <c r="CO35" s="4748"/>
      <c r="CP35" s="4773"/>
      <c r="CQ35" s="4773"/>
      <c r="CR35" s="4773"/>
      <c r="CS35" s="4773"/>
      <c r="CT35" s="4825"/>
      <c r="CU35" s="4825"/>
      <c r="CV35" s="4776"/>
      <c r="CW35" s="4825"/>
      <c r="CX35" s="4825"/>
      <c r="CY35" s="4825"/>
      <c r="CZ35" s="4747"/>
      <c r="DA35" s="4730"/>
    </row>
    <row r="36" spans="1:105" ht="14">
      <c r="A36" s="4730"/>
      <c r="B36" s="4748"/>
      <c r="C36" s="4773"/>
      <c r="D36" s="4773"/>
      <c r="E36" s="4773"/>
      <c r="F36" s="4773"/>
      <c r="G36" s="4773"/>
      <c r="H36" s="4773"/>
      <c r="I36" s="4773"/>
      <c r="J36" s="4773"/>
      <c r="K36" s="4773"/>
      <c r="L36" s="4773"/>
      <c r="M36" s="4775"/>
      <c r="N36" s="4773"/>
      <c r="O36" s="4748"/>
      <c r="P36" s="4773"/>
      <c r="Q36" s="4773"/>
      <c r="R36" s="4773"/>
      <c r="S36" s="4773"/>
      <c r="T36" s="4773"/>
      <c r="U36" s="4773"/>
      <c r="V36" s="4773"/>
      <c r="W36" s="4773"/>
      <c r="X36" s="4773"/>
      <c r="Y36" s="4773"/>
      <c r="Z36" s="4775"/>
      <c r="AA36" s="4776"/>
      <c r="AB36" s="4748"/>
      <c r="AC36" s="4773"/>
      <c r="AD36" s="4773"/>
      <c r="AE36" s="4773"/>
      <c r="AF36" s="4773"/>
      <c r="AG36" s="4776"/>
      <c r="AH36" s="4776"/>
      <c r="AI36" s="4776"/>
      <c r="AJ36" s="4776"/>
      <c r="AK36" s="4776"/>
      <c r="AL36" s="4776"/>
      <c r="AM36" s="4775"/>
      <c r="AN36" s="4776"/>
      <c r="AO36" s="4748"/>
      <c r="AP36" s="4773"/>
      <c r="AQ36" s="4773"/>
      <c r="AR36" s="4773"/>
      <c r="AS36" s="4773"/>
      <c r="AT36" s="4776"/>
      <c r="AU36" s="4776"/>
      <c r="AV36" s="4776"/>
      <c r="AW36" s="4776"/>
      <c r="AX36" s="4776"/>
      <c r="AY36" s="4776"/>
      <c r="AZ36" s="4775"/>
      <c r="BA36" s="4776"/>
      <c r="BB36" s="4748"/>
      <c r="BC36" s="4773"/>
      <c r="BD36" s="4773"/>
      <c r="BE36" s="4773"/>
      <c r="BF36" s="4773"/>
      <c r="BG36" s="4776"/>
      <c r="BH36" s="4776"/>
      <c r="BI36" s="4776"/>
      <c r="BJ36" s="4776"/>
      <c r="BK36" s="4776"/>
      <c r="BL36" s="4776"/>
      <c r="BM36" s="4747"/>
      <c r="BN36" s="4730"/>
      <c r="BO36" s="4748"/>
      <c r="BP36" s="4773"/>
      <c r="BQ36" s="4773"/>
      <c r="BR36" s="4773"/>
      <c r="BS36" s="4773"/>
      <c r="BT36" s="4776"/>
      <c r="BU36" s="4776"/>
      <c r="BV36" s="4776"/>
      <c r="BW36" s="4776"/>
      <c r="BX36" s="4776"/>
      <c r="BY36" s="4776"/>
      <c r="BZ36" s="4747"/>
      <c r="CA36" s="4730"/>
      <c r="CB36" s="4748"/>
      <c r="CC36" s="4773"/>
      <c r="CD36" s="4773"/>
      <c r="CE36" s="4773"/>
      <c r="CF36" s="4773"/>
      <c r="CG36" s="4776"/>
      <c r="CH36" s="4776"/>
      <c r="CI36" s="4776"/>
      <c r="CJ36" s="4776"/>
      <c r="CK36" s="4776"/>
      <c r="CL36" s="4776"/>
      <c r="CM36" s="4747"/>
      <c r="CN36" s="4730"/>
      <c r="CO36" s="4748"/>
      <c r="CP36" s="4773"/>
      <c r="CQ36" s="4773"/>
      <c r="CR36" s="4773"/>
      <c r="CS36" s="4773"/>
      <c r="CT36" s="4776"/>
      <c r="CU36" s="4776"/>
      <c r="CV36" s="4776"/>
      <c r="CW36" s="4776"/>
      <c r="CX36" s="4776"/>
      <c r="CY36" s="4776"/>
      <c r="CZ36" s="4747"/>
      <c r="DA36" s="4730"/>
    </row>
    <row r="37" spans="1:105" ht="14">
      <c r="A37" s="4730"/>
      <c r="B37" s="4748"/>
      <c r="C37" s="4778" t="s">
        <v>2106</v>
      </c>
      <c r="D37" s="4779"/>
      <c r="E37" s="4779"/>
      <c r="F37" s="4773"/>
      <c r="G37" s="4773"/>
      <c r="H37" s="4779" t="s">
        <v>2116</v>
      </c>
      <c r="I37" s="4779"/>
      <c r="J37" s="4773"/>
      <c r="K37" s="4773"/>
      <c r="L37" s="4779"/>
      <c r="M37" s="4782"/>
      <c r="N37" s="4779"/>
      <c r="O37" s="4748"/>
      <c r="P37" s="4778" t="str">
        <f>P10</f>
        <v>Motor Vehicle</v>
      </c>
      <c r="Q37" s="4779"/>
      <c r="R37" s="4779"/>
      <c r="S37" s="4773"/>
      <c r="T37" s="4773"/>
      <c r="U37" s="4779" t="s">
        <v>2116</v>
      </c>
      <c r="V37" s="4779"/>
      <c r="W37" s="4773"/>
      <c r="X37" s="4773"/>
      <c r="Y37" s="4779"/>
      <c r="Z37" s="4782"/>
      <c r="AA37" s="4783"/>
      <c r="AB37" s="4748"/>
      <c r="AC37" s="4778" t="str">
        <f>AC10</f>
        <v>Property</v>
      </c>
      <c r="AD37" s="4779"/>
      <c r="AE37" s="4779"/>
      <c r="AF37" s="4773"/>
      <c r="AG37" s="4776"/>
      <c r="AH37" s="4783" t="s">
        <v>2116</v>
      </c>
      <c r="AI37" s="4783"/>
      <c r="AJ37" s="4776"/>
      <c r="AK37" s="4776"/>
      <c r="AL37" s="4783"/>
      <c r="AM37" s="4782"/>
      <c r="AN37" s="4783"/>
      <c r="AO37" s="4748"/>
      <c r="AP37" s="4778" t="str">
        <f>AP10</f>
        <v xml:space="preserve">Liability </v>
      </c>
      <c r="AQ37" s="4779"/>
      <c r="AR37" s="4779"/>
      <c r="AS37" s="4773"/>
      <c r="AT37" s="4776"/>
      <c r="AU37" s="4783" t="s">
        <v>2116</v>
      </c>
      <c r="AV37" s="4783"/>
      <c r="AW37" s="4776"/>
      <c r="AX37" s="4776"/>
      <c r="AY37" s="4783"/>
      <c r="AZ37" s="4782"/>
      <c r="BA37" s="4783"/>
      <c r="BB37" s="4748"/>
      <c r="BC37" s="4778" t="str">
        <f>BC10</f>
        <v>Workers Compensation</v>
      </c>
      <c r="BD37" s="4779"/>
      <c r="BE37" s="4779"/>
      <c r="BF37" s="4773"/>
      <c r="BG37" s="4776"/>
      <c r="BH37" s="4783" t="s">
        <v>2116</v>
      </c>
      <c r="BI37" s="4783"/>
      <c r="BJ37" s="4776"/>
      <c r="BK37" s="4776"/>
      <c r="BL37" s="4783"/>
      <c r="BM37" s="4747"/>
      <c r="BN37" s="4730"/>
      <c r="BO37" s="4748"/>
      <c r="BP37" s="4778" t="str">
        <f>BP10</f>
        <v>Marine, Aviation and Transport</v>
      </c>
      <c r="BQ37" s="4779"/>
      <c r="BR37" s="4779"/>
      <c r="BS37" s="4773"/>
      <c r="BT37" s="4776"/>
      <c r="BU37" s="4783" t="s">
        <v>2116</v>
      </c>
      <c r="BV37" s="4783"/>
      <c r="BW37" s="4776"/>
      <c r="BX37" s="4776"/>
      <c r="BY37" s="4783"/>
      <c r="BZ37" s="4747"/>
      <c r="CA37" s="4730"/>
      <c r="CB37" s="4748"/>
      <c r="CC37" s="4778" t="str">
        <f>CC10</f>
        <v>Personal Accident</v>
      </c>
      <c r="CD37" s="4779"/>
      <c r="CE37" s="4779"/>
      <c r="CF37" s="4773"/>
      <c r="CG37" s="4776"/>
      <c r="CH37" s="4783" t="s">
        <v>2116</v>
      </c>
      <c r="CI37" s="4783"/>
      <c r="CJ37" s="4776"/>
      <c r="CK37" s="4776"/>
      <c r="CL37" s="4783"/>
      <c r="CM37" s="4747"/>
      <c r="CN37" s="4730"/>
      <c r="CO37" s="4748"/>
      <c r="CP37" s="4778" t="str">
        <f>CP10</f>
        <v>Pecuniary Loss</v>
      </c>
      <c r="CQ37" s="4779"/>
      <c r="CR37" s="4779"/>
      <c r="CS37" s="4773"/>
      <c r="CT37" s="4776"/>
      <c r="CU37" s="4783" t="s">
        <v>2116</v>
      </c>
      <c r="CV37" s="4783"/>
      <c r="CW37" s="4776"/>
      <c r="CX37" s="4776"/>
      <c r="CY37" s="4783"/>
      <c r="CZ37" s="4747"/>
      <c r="DA37" s="4730"/>
    </row>
    <row r="38" spans="1:105" ht="14">
      <c r="A38" s="4730"/>
      <c r="B38" s="4748"/>
      <c r="C38" s="4773" t="s">
        <v>2117</v>
      </c>
      <c r="D38" s="4773"/>
      <c r="E38" s="4773"/>
      <c r="F38" s="4773"/>
      <c r="G38" s="4773"/>
      <c r="H38" s="4773"/>
      <c r="I38" s="4773"/>
      <c r="J38" s="4773"/>
      <c r="K38" s="4773"/>
      <c r="L38" s="4773"/>
      <c r="M38" s="4775"/>
      <c r="N38" s="4773"/>
      <c r="O38" s="4748"/>
      <c r="P38" s="4773" t="s">
        <v>2117</v>
      </c>
      <c r="Q38" s="4773"/>
      <c r="R38" s="4773"/>
      <c r="S38" s="4773"/>
      <c r="T38" s="4773"/>
      <c r="U38" s="4773"/>
      <c r="V38" s="4773"/>
      <c r="W38" s="4773"/>
      <c r="X38" s="4773"/>
      <c r="Y38" s="4773"/>
      <c r="Z38" s="4775"/>
      <c r="AA38" s="4776"/>
      <c r="AB38" s="4748"/>
      <c r="AC38" s="4773" t="s">
        <v>2117</v>
      </c>
      <c r="AD38" s="4773"/>
      <c r="AE38" s="4773"/>
      <c r="AF38" s="4773"/>
      <c r="AG38" s="4776"/>
      <c r="AH38" s="4776"/>
      <c r="AI38" s="4776"/>
      <c r="AJ38" s="4776"/>
      <c r="AK38" s="4776"/>
      <c r="AL38" s="4776"/>
      <c r="AM38" s="4775"/>
      <c r="AN38" s="4776"/>
      <c r="AO38" s="4748"/>
      <c r="AP38" s="4773" t="s">
        <v>2117</v>
      </c>
      <c r="AQ38" s="4773"/>
      <c r="AR38" s="4773"/>
      <c r="AS38" s="4773"/>
      <c r="AT38" s="4776"/>
      <c r="AU38" s="4776"/>
      <c r="AV38" s="4776"/>
      <c r="AW38" s="4776"/>
      <c r="AX38" s="4776"/>
      <c r="AY38" s="4776"/>
      <c r="AZ38" s="4775"/>
      <c r="BA38" s="4776"/>
      <c r="BB38" s="4748"/>
      <c r="BC38" s="4773" t="s">
        <v>2117</v>
      </c>
      <c r="BD38" s="4773"/>
      <c r="BE38" s="4773"/>
      <c r="BF38" s="4773"/>
      <c r="BG38" s="4776"/>
      <c r="BH38" s="4776"/>
      <c r="BI38" s="4776"/>
      <c r="BJ38" s="4776"/>
      <c r="BK38" s="4776"/>
      <c r="BL38" s="4776"/>
      <c r="BM38" s="4747"/>
      <c r="BN38" s="4730"/>
      <c r="BO38" s="4748"/>
      <c r="BP38" s="4773" t="s">
        <v>2117</v>
      </c>
      <c r="BQ38" s="4773"/>
      <c r="BR38" s="4773"/>
      <c r="BS38" s="4773"/>
      <c r="BT38" s="4776"/>
      <c r="BU38" s="4776"/>
      <c r="BV38" s="4776"/>
      <c r="BW38" s="4776"/>
      <c r="BX38" s="4776"/>
      <c r="BY38" s="4776"/>
      <c r="BZ38" s="4747"/>
      <c r="CA38" s="4730"/>
      <c r="CB38" s="4748"/>
      <c r="CC38" s="4773" t="s">
        <v>2117</v>
      </c>
      <c r="CD38" s="4773"/>
      <c r="CE38" s="4773"/>
      <c r="CF38" s="4773"/>
      <c r="CG38" s="4776"/>
      <c r="CH38" s="4776"/>
      <c r="CI38" s="4776"/>
      <c r="CJ38" s="4776"/>
      <c r="CK38" s="4776"/>
      <c r="CL38" s="4776"/>
      <c r="CM38" s="4747"/>
      <c r="CN38" s="4730"/>
      <c r="CO38" s="4748"/>
      <c r="CP38" s="4773" t="s">
        <v>2117</v>
      </c>
      <c r="CQ38" s="4773"/>
      <c r="CR38" s="4773"/>
      <c r="CS38" s="4773"/>
      <c r="CT38" s="4776"/>
      <c r="CU38" s="4776"/>
      <c r="CV38" s="4776"/>
      <c r="CW38" s="4776"/>
      <c r="CX38" s="4776"/>
      <c r="CY38" s="4776"/>
      <c r="CZ38" s="4747"/>
      <c r="DA38" s="4730"/>
    </row>
    <row r="39" spans="1:105" ht="89.25" customHeight="1">
      <c r="A39" s="4730"/>
      <c r="B39" s="4748"/>
      <c r="C39" s="4786"/>
      <c r="D39" s="4786"/>
      <c r="E39" s="4786"/>
      <c r="F39" s="4787" t="str">
        <f>CONCATENATE("Figures grouped by Accident Year ending  ",$F$3)</f>
        <v>Figures grouped by Accident Year ending  0-Jan</v>
      </c>
      <c r="G39" s="4791" t="str">
        <f>CONCATENATE("No of claims first reported in ",$C$8)</f>
        <v>No of claims first reported in 0</v>
      </c>
      <c r="H39" s="4788" t="str">
        <f>CONCATENATE("Net Claim Payments during ",$C$8)</f>
        <v>Net Claim Payments during 0</v>
      </c>
      <c r="I39" s="4788" t="str">
        <f>CONCATENATE("Cumulative Claim payments from accident year to end of financial year ",$C$8)</f>
        <v>Cumulative Claim payments from accident year to end of financial year 0</v>
      </c>
      <c r="J39" s="4788" t="str">
        <f>CONCATENATE("No of claims outstanding at end of financial year ",$C$8)</f>
        <v>No of claims outstanding at end of financial year 0</v>
      </c>
      <c r="K39" s="4788" t="str">
        <f>CONCATENATE("Net Case reserves on claims outstanding at end of financial year ",$C$8)</f>
        <v>Net Case reserves on claims outstanding at end of financial year 0</v>
      </c>
      <c r="L39" s="4788" t="str">
        <f>CONCATENATE("Net IBNR reserve at end of financial year ",$C$8)</f>
        <v>Net IBNR reserve at end of financial year 0</v>
      </c>
      <c r="M39" s="4789"/>
      <c r="N39" s="4790"/>
      <c r="O39" s="4748"/>
      <c r="P39" s="4786"/>
      <c r="Q39" s="4786"/>
      <c r="R39" s="4786"/>
      <c r="S39" s="4787" t="str">
        <f>CONCATENATE("Figures grouped by Accident Year ending  ",$F$3)</f>
        <v>Figures grouped by Accident Year ending  0-Jan</v>
      </c>
      <c r="T39" s="4791" t="str">
        <f>CONCATENATE("No of claims first reported in ",$C$8)</f>
        <v>No of claims first reported in 0</v>
      </c>
      <c r="U39" s="4788" t="str">
        <f>CONCATENATE("Net Claim Payments during ",$C$8)</f>
        <v>Net Claim Payments during 0</v>
      </c>
      <c r="V39" s="4788" t="str">
        <f>CONCATENATE("Cumulative Claim payments from accident year to end of financial year ",$C$8)</f>
        <v>Cumulative Claim payments from accident year to end of financial year 0</v>
      </c>
      <c r="W39" s="4788" t="str">
        <f>CONCATENATE("No of claims outstanding at end of financial year ",$C$8)</f>
        <v>No of claims outstanding at end of financial year 0</v>
      </c>
      <c r="X39" s="4788" t="str">
        <f>CONCATENATE("Net Case reserves on claims outstanding at end of financial year ",$C$8)</f>
        <v>Net Case reserves on claims outstanding at end of financial year 0</v>
      </c>
      <c r="Y39" s="4788" t="str">
        <f>CONCATENATE("Net IBNR reserve at end of financial year ",$C$8)</f>
        <v>Net IBNR reserve at end of financial year 0</v>
      </c>
      <c r="Z39" s="4789"/>
      <c r="AA39" s="4790"/>
      <c r="AB39" s="4748"/>
      <c r="AC39" s="4786"/>
      <c r="AD39" s="4786"/>
      <c r="AE39" s="4786"/>
      <c r="AF39" s="4787" t="str">
        <f>CONCATENATE("Figures grouped by Accident Year ending  ",$F$3)</f>
        <v>Figures grouped by Accident Year ending  0-Jan</v>
      </c>
      <c r="AG39" s="4791" t="str">
        <f>CONCATENATE("No of claims first reported in ",$C$8)</f>
        <v>No of claims first reported in 0</v>
      </c>
      <c r="AH39" s="4788" t="str">
        <f>CONCATENATE("Net Claim Payments during ",$C$8)</f>
        <v>Net Claim Payments during 0</v>
      </c>
      <c r="AI39" s="4788" t="str">
        <f>CONCATENATE("Cumulative Claim payments from accident year to end of financial year ",$C$8)</f>
        <v>Cumulative Claim payments from accident year to end of financial year 0</v>
      </c>
      <c r="AJ39" s="4788" t="str">
        <f>CONCATENATE("No of claims outstanding at end of financial year ",$C$8)</f>
        <v>No of claims outstanding at end of financial year 0</v>
      </c>
      <c r="AK39" s="4788" t="str">
        <f>CONCATENATE("Net Case reserves on claims outstanding at end of financial year ",$C$8)</f>
        <v>Net Case reserves on claims outstanding at end of financial year 0</v>
      </c>
      <c r="AL39" s="4788" t="str">
        <f>CONCATENATE("Net IBNR reserve at end of financial year ",$C$8)</f>
        <v>Net IBNR reserve at end of financial year 0</v>
      </c>
      <c r="AM39" s="4789"/>
      <c r="AN39" s="4790"/>
      <c r="AO39" s="4748"/>
      <c r="AP39" s="4786"/>
      <c r="AQ39" s="4786"/>
      <c r="AR39" s="4786"/>
      <c r="AS39" s="4787" t="str">
        <f>CONCATENATE("Figures grouped by Accident Year ending  ",$F$3)</f>
        <v>Figures grouped by Accident Year ending  0-Jan</v>
      </c>
      <c r="AT39" s="4791" t="str">
        <f>CONCATENATE("No of claims first reported in ",$C$8)</f>
        <v>No of claims first reported in 0</v>
      </c>
      <c r="AU39" s="4788" t="str">
        <f>CONCATENATE("Net Claim Payments during ",$C$8)</f>
        <v>Net Claim Payments during 0</v>
      </c>
      <c r="AV39" s="4788" t="str">
        <f>CONCATENATE("Cumulative Claim payments from accident year to end of financial year ",$C$8)</f>
        <v>Cumulative Claim payments from accident year to end of financial year 0</v>
      </c>
      <c r="AW39" s="4788" t="str">
        <f>CONCATENATE("No of claims outstanding at end of financial year ",$C$8)</f>
        <v>No of claims outstanding at end of financial year 0</v>
      </c>
      <c r="AX39" s="4788" t="str">
        <f>CONCATENATE("Net Case reserves on claims outstanding at end of financial year ",$C$8)</f>
        <v>Net Case reserves on claims outstanding at end of financial year 0</v>
      </c>
      <c r="AY39" s="4788" t="str">
        <f>CONCATENATE("Net IBNR reserve at end of financial year ",$C$8)</f>
        <v>Net IBNR reserve at end of financial year 0</v>
      </c>
      <c r="AZ39" s="4789"/>
      <c r="BA39" s="4790"/>
      <c r="BB39" s="4748"/>
      <c r="BC39" s="4786"/>
      <c r="BD39" s="4786"/>
      <c r="BE39" s="4786"/>
      <c r="BF39" s="4787" t="str">
        <f>CONCATENATE("Figures grouped by Accident Year ending  ",$F$3)</f>
        <v>Figures grouped by Accident Year ending  0-Jan</v>
      </c>
      <c r="BG39" s="4791" t="str">
        <f>CONCATENATE("No of claims first reported in ",$C$8)</f>
        <v>No of claims first reported in 0</v>
      </c>
      <c r="BH39" s="4788" t="str">
        <f>CONCATENATE("Net Claim Payments during ",$C$8)</f>
        <v>Net Claim Payments during 0</v>
      </c>
      <c r="BI39" s="4788" t="str">
        <f>CONCATENATE("Cumulative Claim payments from accident year to end of financial year ",$C$8)</f>
        <v>Cumulative Claim payments from accident year to end of financial year 0</v>
      </c>
      <c r="BJ39" s="4788" t="str">
        <f>CONCATENATE("No of claims outstanding at end of financial year ",$C$8)</f>
        <v>No of claims outstanding at end of financial year 0</v>
      </c>
      <c r="BK39" s="4788" t="str">
        <f>CONCATENATE("Net Case reserves on claims outstanding at end of financial year ",$C$8)</f>
        <v>Net Case reserves on claims outstanding at end of financial year 0</v>
      </c>
      <c r="BL39" s="4788" t="str">
        <f>CONCATENATE("Net IBNR reserve at end of financial year ",$C$8)</f>
        <v>Net IBNR reserve at end of financial year 0</v>
      </c>
      <c r="BM39" s="4747"/>
      <c r="BN39" s="4730"/>
      <c r="BO39" s="4748"/>
      <c r="BP39" s="4786"/>
      <c r="BQ39" s="4786"/>
      <c r="BR39" s="4786"/>
      <c r="BS39" s="4787" t="str">
        <f>CONCATENATE("Figures grouped by Accident Year ending  ",$F$3)</f>
        <v>Figures grouped by Accident Year ending  0-Jan</v>
      </c>
      <c r="BT39" s="4791" t="str">
        <f>CONCATENATE("No of claims first reported in ",$C$8)</f>
        <v>No of claims first reported in 0</v>
      </c>
      <c r="BU39" s="4788" t="str">
        <f>CONCATENATE("Net Claim Payments during ",$C$8)</f>
        <v>Net Claim Payments during 0</v>
      </c>
      <c r="BV39" s="4788" t="str">
        <f>CONCATENATE("Cumulative Claim payments from accident year to end of financial year ",$C$8)</f>
        <v>Cumulative Claim payments from accident year to end of financial year 0</v>
      </c>
      <c r="BW39" s="4788" t="str">
        <f>CONCATENATE("No of claims outstanding at end of financial year ",$C$8)</f>
        <v>No of claims outstanding at end of financial year 0</v>
      </c>
      <c r="BX39" s="4788" t="str">
        <f>CONCATENATE("Net Case reserves on claims outstanding at end of financial year ",$C$8)</f>
        <v>Net Case reserves on claims outstanding at end of financial year 0</v>
      </c>
      <c r="BY39" s="4788" t="str">
        <f>CONCATENATE("Net IBNR reserve at end of financial year ",$C$8)</f>
        <v>Net IBNR reserve at end of financial year 0</v>
      </c>
      <c r="BZ39" s="4747"/>
      <c r="CA39" s="4730"/>
      <c r="CB39" s="4748"/>
      <c r="CC39" s="4786"/>
      <c r="CD39" s="4786"/>
      <c r="CE39" s="4786"/>
      <c r="CF39" s="4787" t="str">
        <f>CONCATENATE("Figures grouped by Accident Year ending  ",$F$3)</f>
        <v>Figures grouped by Accident Year ending  0-Jan</v>
      </c>
      <c r="CG39" s="4791" t="str">
        <f>CONCATENATE("No of claims first reported in ",$C$8)</f>
        <v>No of claims first reported in 0</v>
      </c>
      <c r="CH39" s="4788" t="str">
        <f>CONCATENATE("Net Claim Payments during ",$C$8)</f>
        <v>Net Claim Payments during 0</v>
      </c>
      <c r="CI39" s="4788" t="str">
        <f>CONCATENATE("Cumulative Claim payments from accident year to end of financial year ",$C$8)</f>
        <v>Cumulative Claim payments from accident year to end of financial year 0</v>
      </c>
      <c r="CJ39" s="4788" t="str">
        <f>CONCATENATE("No of claims outstanding at end of financial year ",$C$8)</f>
        <v>No of claims outstanding at end of financial year 0</v>
      </c>
      <c r="CK39" s="4788" t="str">
        <f>CONCATENATE("Net Case reserves on claims outstanding at end of financial year ",$C$8)</f>
        <v>Net Case reserves on claims outstanding at end of financial year 0</v>
      </c>
      <c r="CL39" s="4788" t="str">
        <f>CONCATENATE("Net IBNR reserve at end of financial year ",$C$8)</f>
        <v>Net IBNR reserve at end of financial year 0</v>
      </c>
      <c r="CM39" s="4747"/>
      <c r="CN39" s="4730"/>
      <c r="CO39" s="4748"/>
      <c r="CP39" s="4786"/>
      <c r="CQ39" s="4786"/>
      <c r="CR39" s="4786"/>
      <c r="CS39" s="4787" t="str">
        <f>CONCATENATE("Figures grouped by Accident Year ending  ",$F$3)</f>
        <v>Figures grouped by Accident Year ending  0-Jan</v>
      </c>
      <c r="CT39" s="4791" t="str">
        <f>CONCATENATE("No of claims first reported in ",$C$8)</f>
        <v>No of claims first reported in 0</v>
      </c>
      <c r="CU39" s="4788" t="str">
        <f>CONCATENATE("Net Claim Payments during ",$C$8)</f>
        <v>Net Claim Payments during 0</v>
      </c>
      <c r="CV39" s="4788" t="str">
        <f>CONCATENATE("Cumulative Claim payments from accident year to end of financial year ",$C$8)</f>
        <v>Cumulative Claim payments from accident year to end of financial year 0</v>
      </c>
      <c r="CW39" s="4788" t="str">
        <f>CONCATENATE("No of claims outstanding at end of financial year ",$C$8)</f>
        <v>No of claims outstanding at end of financial year 0</v>
      </c>
      <c r="CX39" s="4788" t="str">
        <f>CONCATENATE("Net Case reserves on claims outstanding at end of financial year ",$C$8)</f>
        <v>Net Case reserves on claims outstanding at end of financial year 0</v>
      </c>
      <c r="CY39" s="4788" t="str">
        <f>CONCATENATE("Net IBNR reserve at end of financial year ",$C$8)</f>
        <v>Net IBNR reserve at end of financial year 0</v>
      </c>
      <c r="CZ39" s="4747"/>
      <c r="DA39" s="4730"/>
    </row>
    <row r="40" spans="1:105" ht="14">
      <c r="A40" s="4730"/>
      <c r="B40" s="4748"/>
      <c r="C40" s="4773"/>
      <c r="D40" s="4773"/>
      <c r="E40" s="4773"/>
      <c r="F40" s="4797">
        <v>1</v>
      </c>
      <c r="G40" s="4794" t="s">
        <v>2110</v>
      </c>
      <c r="H40" s="4794" t="s">
        <v>2111</v>
      </c>
      <c r="I40" s="4794" t="s">
        <v>2112</v>
      </c>
      <c r="J40" s="4794" t="s">
        <v>2113</v>
      </c>
      <c r="K40" s="4794" t="s">
        <v>2114</v>
      </c>
      <c r="L40" s="4794" t="s">
        <v>2115</v>
      </c>
      <c r="M40" s="4795"/>
      <c r="N40" s="4796"/>
      <c r="O40" s="4748"/>
      <c r="P40" s="4773"/>
      <c r="Q40" s="4773"/>
      <c r="R40" s="4773"/>
      <c r="S40" s="4797">
        <v>1</v>
      </c>
      <c r="T40" s="4794" t="s">
        <v>2110</v>
      </c>
      <c r="U40" s="4794" t="s">
        <v>2111</v>
      </c>
      <c r="V40" s="4794" t="s">
        <v>2112</v>
      </c>
      <c r="W40" s="4794" t="s">
        <v>2113</v>
      </c>
      <c r="X40" s="4794" t="s">
        <v>2114</v>
      </c>
      <c r="Y40" s="4794" t="s">
        <v>2115</v>
      </c>
      <c r="Z40" s="4795"/>
      <c r="AA40" s="4798"/>
      <c r="AB40" s="4748"/>
      <c r="AC40" s="4773"/>
      <c r="AD40" s="4773"/>
      <c r="AE40" s="4773"/>
      <c r="AF40" s="4797">
        <v>1</v>
      </c>
      <c r="AG40" s="4794" t="s">
        <v>2110</v>
      </c>
      <c r="AH40" s="4794" t="s">
        <v>2111</v>
      </c>
      <c r="AI40" s="4794" t="s">
        <v>2112</v>
      </c>
      <c r="AJ40" s="4794" t="s">
        <v>2113</v>
      </c>
      <c r="AK40" s="4794" t="s">
        <v>2114</v>
      </c>
      <c r="AL40" s="4794" t="s">
        <v>2115</v>
      </c>
      <c r="AM40" s="4795"/>
      <c r="AN40" s="4798"/>
      <c r="AO40" s="4748"/>
      <c r="AP40" s="4773"/>
      <c r="AQ40" s="4773"/>
      <c r="AR40" s="4773"/>
      <c r="AS40" s="4797">
        <v>1</v>
      </c>
      <c r="AT40" s="4794" t="s">
        <v>2110</v>
      </c>
      <c r="AU40" s="4794" t="s">
        <v>2111</v>
      </c>
      <c r="AV40" s="4794" t="s">
        <v>2112</v>
      </c>
      <c r="AW40" s="4794" t="s">
        <v>2113</v>
      </c>
      <c r="AX40" s="4794" t="s">
        <v>2114</v>
      </c>
      <c r="AY40" s="4794" t="s">
        <v>2115</v>
      </c>
      <c r="AZ40" s="4795"/>
      <c r="BA40" s="4798"/>
      <c r="BB40" s="4748"/>
      <c r="BC40" s="4773"/>
      <c r="BD40" s="4773"/>
      <c r="BE40" s="4773"/>
      <c r="BF40" s="4797">
        <v>1</v>
      </c>
      <c r="BG40" s="4794" t="s">
        <v>2110</v>
      </c>
      <c r="BH40" s="4794" t="s">
        <v>2111</v>
      </c>
      <c r="BI40" s="4794" t="s">
        <v>2112</v>
      </c>
      <c r="BJ40" s="4794" t="s">
        <v>2113</v>
      </c>
      <c r="BK40" s="4794" t="s">
        <v>2114</v>
      </c>
      <c r="BL40" s="4794" t="s">
        <v>2115</v>
      </c>
      <c r="BM40" s="4747"/>
      <c r="BN40" s="4730"/>
      <c r="BO40" s="4748"/>
      <c r="BP40" s="4773"/>
      <c r="BQ40" s="4773"/>
      <c r="BR40" s="4773"/>
      <c r="BS40" s="4797">
        <v>1</v>
      </c>
      <c r="BT40" s="4794" t="s">
        <v>2110</v>
      </c>
      <c r="BU40" s="4794" t="s">
        <v>2111</v>
      </c>
      <c r="BV40" s="4794" t="s">
        <v>2112</v>
      </c>
      <c r="BW40" s="4794" t="s">
        <v>2113</v>
      </c>
      <c r="BX40" s="4794" t="s">
        <v>2114</v>
      </c>
      <c r="BY40" s="4794" t="s">
        <v>2115</v>
      </c>
      <c r="BZ40" s="4747"/>
      <c r="CA40" s="4730"/>
      <c r="CB40" s="4748"/>
      <c r="CC40" s="4773"/>
      <c r="CD40" s="4773"/>
      <c r="CE40" s="4773"/>
      <c r="CF40" s="4797">
        <v>1</v>
      </c>
      <c r="CG40" s="4794" t="s">
        <v>2110</v>
      </c>
      <c r="CH40" s="4794" t="s">
        <v>2111</v>
      </c>
      <c r="CI40" s="4794" t="s">
        <v>2112</v>
      </c>
      <c r="CJ40" s="4794" t="s">
        <v>2113</v>
      </c>
      <c r="CK40" s="4794" t="s">
        <v>2114</v>
      </c>
      <c r="CL40" s="4794" t="s">
        <v>2115</v>
      </c>
      <c r="CM40" s="4747"/>
      <c r="CN40" s="4730"/>
      <c r="CO40" s="4748"/>
      <c r="CP40" s="4773"/>
      <c r="CQ40" s="4773"/>
      <c r="CR40" s="4773"/>
      <c r="CS40" s="4797">
        <v>1</v>
      </c>
      <c r="CT40" s="4794" t="s">
        <v>2110</v>
      </c>
      <c r="CU40" s="4794" t="s">
        <v>2111</v>
      </c>
      <c r="CV40" s="4794" t="s">
        <v>2112</v>
      </c>
      <c r="CW40" s="4794" t="s">
        <v>2113</v>
      </c>
      <c r="CX40" s="4794" t="s">
        <v>2114</v>
      </c>
      <c r="CY40" s="4794" t="s">
        <v>2115</v>
      </c>
      <c r="CZ40" s="4747"/>
      <c r="DA40" s="4730"/>
    </row>
    <row r="41" spans="1:105" ht="14">
      <c r="A41" s="4730"/>
      <c r="B41" s="4748"/>
      <c r="C41" s="4773"/>
      <c r="D41" s="4773"/>
      <c r="E41" s="4773"/>
      <c r="F41" s="4800"/>
      <c r="G41" s="4801" t="s">
        <v>734</v>
      </c>
      <c r="H41" s="4801" t="s">
        <v>349</v>
      </c>
      <c r="I41" s="4801" t="s">
        <v>349</v>
      </c>
      <c r="J41" s="4801" t="s">
        <v>734</v>
      </c>
      <c r="K41" s="4801" t="s">
        <v>349</v>
      </c>
      <c r="L41" s="4801" t="s">
        <v>349</v>
      </c>
      <c r="M41" s="4802"/>
      <c r="N41" s="4803"/>
      <c r="O41" s="4748"/>
      <c r="P41" s="4773"/>
      <c r="Q41" s="4773"/>
      <c r="R41" s="4773"/>
      <c r="S41" s="4800"/>
      <c r="T41" s="4801" t="s">
        <v>734</v>
      </c>
      <c r="U41" s="4801" t="s">
        <v>349</v>
      </c>
      <c r="V41" s="4801" t="s">
        <v>349</v>
      </c>
      <c r="W41" s="4801" t="s">
        <v>734</v>
      </c>
      <c r="X41" s="4801" t="s">
        <v>349</v>
      </c>
      <c r="Y41" s="4801" t="s">
        <v>349</v>
      </c>
      <c r="Z41" s="4802"/>
      <c r="AA41" s="4803"/>
      <c r="AB41" s="4748"/>
      <c r="AC41" s="4773"/>
      <c r="AD41" s="4773"/>
      <c r="AE41" s="4773"/>
      <c r="AF41" s="4800"/>
      <c r="AG41" s="4801" t="s">
        <v>734</v>
      </c>
      <c r="AH41" s="4801" t="s">
        <v>349</v>
      </c>
      <c r="AI41" s="4801" t="s">
        <v>349</v>
      </c>
      <c r="AJ41" s="4801" t="s">
        <v>734</v>
      </c>
      <c r="AK41" s="4801" t="s">
        <v>349</v>
      </c>
      <c r="AL41" s="4801" t="s">
        <v>349</v>
      </c>
      <c r="AM41" s="4802"/>
      <c r="AN41" s="4803"/>
      <c r="AO41" s="4748"/>
      <c r="AP41" s="4773"/>
      <c r="AQ41" s="4773"/>
      <c r="AR41" s="4773"/>
      <c r="AS41" s="4800"/>
      <c r="AT41" s="4801" t="s">
        <v>734</v>
      </c>
      <c r="AU41" s="4801" t="s">
        <v>349</v>
      </c>
      <c r="AV41" s="4801" t="s">
        <v>349</v>
      </c>
      <c r="AW41" s="4801" t="s">
        <v>734</v>
      </c>
      <c r="AX41" s="4801" t="s">
        <v>349</v>
      </c>
      <c r="AY41" s="4801" t="s">
        <v>349</v>
      </c>
      <c r="AZ41" s="4802"/>
      <c r="BA41" s="4803"/>
      <c r="BB41" s="4748"/>
      <c r="BC41" s="4773"/>
      <c r="BD41" s="4773"/>
      <c r="BE41" s="4773"/>
      <c r="BF41" s="4800"/>
      <c r="BG41" s="4801" t="s">
        <v>734</v>
      </c>
      <c r="BH41" s="4801" t="s">
        <v>349</v>
      </c>
      <c r="BI41" s="4801" t="s">
        <v>349</v>
      </c>
      <c r="BJ41" s="4801" t="s">
        <v>734</v>
      </c>
      <c r="BK41" s="4801" t="s">
        <v>349</v>
      </c>
      <c r="BL41" s="4801" t="s">
        <v>349</v>
      </c>
      <c r="BM41" s="4747"/>
      <c r="BN41" s="4730"/>
      <c r="BO41" s="4748"/>
      <c r="BP41" s="4773"/>
      <c r="BQ41" s="4773"/>
      <c r="BR41" s="4773"/>
      <c r="BS41" s="4800"/>
      <c r="BT41" s="4801" t="s">
        <v>734</v>
      </c>
      <c r="BU41" s="4801" t="s">
        <v>349</v>
      </c>
      <c r="BV41" s="4801" t="s">
        <v>349</v>
      </c>
      <c r="BW41" s="4801" t="s">
        <v>734</v>
      </c>
      <c r="BX41" s="4801" t="s">
        <v>349</v>
      </c>
      <c r="BY41" s="4801" t="s">
        <v>349</v>
      </c>
      <c r="BZ41" s="4747"/>
      <c r="CA41" s="4730"/>
      <c r="CB41" s="4748"/>
      <c r="CC41" s="4773"/>
      <c r="CD41" s="4773"/>
      <c r="CE41" s="4773"/>
      <c r="CF41" s="4800"/>
      <c r="CG41" s="4801" t="s">
        <v>734</v>
      </c>
      <c r="CH41" s="4801" t="s">
        <v>349</v>
      </c>
      <c r="CI41" s="4801" t="s">
        <v>349</v>
      </c>
      <c r="CJ41" s="4801" t="s">
        <v>734</v>
      </c>
      <c r="CK41" s="4801" t="s">
        <v>349</v>
      </c>
      <c r="CL41" s="4801" t="s">
        <v>349</v>
      </c>
      <c r="CM41" s="4747"/>
      <c r="CN41" s="4730"/>
      <c r="CO41" s="4748"/>
      <c r="CP41" s="4773"/>
      <c r="CQ41" s="4773"/>
      <c r="CR41" s="4773"/>
      <c r="CS41" s="4800"/>
      <c r="CT41" s="4801" t="s">
        <v>734</v>
      </c>
      <c r="CU41" s="4801" t="s">
        <v>349</v>
      </c>
      <c r="CV41" s="4801" t="s">
        <v>349</v>
      </c>
      <c r="CW41" s="4801" t="s">
        <v>734</v>
      </c>
      <c r="CX41" s="4801" t="s">
        <v>349</v>
      </c>
      <c r="CY41" s="4801" t="s">
        <v>349</v>
      </c>
      <c r="CZ41" s="4747"/>
      <c r="DA41" s="4730"/>
    </row>
    <row r="42" spans="1:105" ht="14">
      <c r="A42" s="4730"/>
      <c r="B42" s="4748"/>
      <c r="C42" s="4773"/>
      <c r="D42" s="4773"/>
      <c r="E42" s="4773"/>
      <c r="F42" s="4773"/>
      <c r="G42" s="4812"/>
      <c r="H42" s="4812"/>
      <c r="I42" s="4812"/>
      <c r="J42" s="4812"/>
      <c r="K42" s="4812"/>
      <c r="L42" s="4812"/>
      <c r="M42" s="4805"/>
      <c r="N42" s="4806"/>
      <c r="O42" s="4748"/>
      <c r="P42" s="4773"/>
      <c r="Q42" s="4773"/>
      <c r="R42" s="4773"/>
      <c r="S42" s="4773"/>
      <c r="T42" s="4826">
        <f>T58</f>
        <v>0</v>
      </c>
      <c r="U42" s="4826">
        <f t="shared" ref="U42:Y42" si="18">U58</f>
        <v>0</v>
      </c>
      <c r="V42" s="4826"/>
      <c r="W42" s="4826">
        <f t="shared" si="18"/>
        <v>0</v>
      </c>
      <c r="X42" s="4826">
        <f t="shared" si="18"/>
        <v>0</v>
      </c>
      <c r="Y42" s="4826">
        <f t="shared" si="18"/>
        <v>0</v>
      </c>
      <c r="Z42" s="4807"/>
      <c r="AA42" s="4808"/>
      <c r="AB42" s="4748"/>
      <c r="AC42" s="4773"/>
      <c r="AD42" s="4773"/>
      <c r="AE42" s="4773"/>
      <c r="AF42" s="4773"/>
      <c r="AG42" s="4826">
        <f>AG58</f>
        <v>0</v>
      </c>
      <c r="AH42" s="4826">
        <f t="shared" ref="AH42:AL42" si="19">AH58</f>
        <v>0</v>
      </c>
      <c r="AI42" s="4826"/>
      <c r="AJ42" s="4826">
        <f t="shared" si="19"/>
        <v>0</v>
      </c>
      <c r="AK42" s="4826">
        <f t="shared" si="19"/>
        <v>0</v>
      </c>
      <c r="AL42" s="4826">
        <f t="shared" si="19"/>
        <v>0</v>
      </c>
      <c r="AM42" s="4807"/>
      <c r="AN42" s="4808"/>
      <c r="AO42" s="4748"/>
      <c r="AP42" s="4773"/>
      <c r="AQ42" s="4773"/>
      <c r="AR42" s="4773"/>
      <c r="AS42" s="4773"/>
      <c r="AT42" s="4826">
        <f>AT58</f>
        <v>0</v>
      </c>
      <c r="AU42" s="4826">
        <f t="shared" ref="AU42:AY42" si="20">AU58</f>
        <v>0</v>
      </c>
      <c r="AV42" s="4826"/>
      <c r="AW42" s="4826">
        <f t="shared" si="20"/>
        <v>0</v>
      </c>
      <c r="AX42" s="4826">
        <f t="shared" si="20"/>
        <v>0</v>
      </c>
      <c r="AY42" s="4826">
        <f t="shared" si="20"/>
        <v>0</v>
      </c>
      <c r="AZ42" s="4807"/>
      <c r="BA42" s="4808"/>
      <c r="BB42" s="4748"/>
      <c r="BC42" s="4773"/>
      <c r="BD42" s="4773"/>
      <c r="BE42" s="4773"/>
      <c r="BF42" s="4773"/>
      <c r="BG42" s="4826">
        <f>BG58</f>
        <v>0</v>
      </c>
      <c r="BH42" s="4826">
        <f t="shared" ref="BH42:BL42" si="21">BH58</f>
        <v>0</v>
      </c>
      <c r="BI42" s="4826"/>
      <c r="BJ42" s="4826">
        <f t="shared" si="21"/>
        <v>0</v>
      </c>
      <c r="BK42" s="4826">
        <f t="shared" si="21"/>
        <v>0</v>
      </c>
      <c r="BL42" s="4826">
        <f t="shared" si="21"/>
        <v>0</v>
      </c>
      <c r="BM42" s="4747"/>
      <c r="BN42" s="4730"/>
      <c r="BO42" s="4748"/>
      <c r="BP42" s="4773"/>
      <c r="BQ42" s="4773"/>
      <c r="BR42" s="4773"/>
      <c r="BS42" s="4773"/>
      <c r="BT42" s="4826">
        <f>BT58</f>
        <v>0</v>
      </c>
      <c r="BU42" s="4826">
        <f t="shared" ref="BU42:BY42" si="22">BU58</f>
        <v>0</v>
      </c>
      <c r="BV42" s="4826"/>
      <c r="BW42" s="4826">
        <f t="shared" si="22"/>
        <v>0</v>
      </c>
      <c r="BX42" s="4826">
        <f t="shared" si="22"/>
        <v>0</v>
      </c>
      <c r="BY42" s="4826">
        <f t="shared" si="22"/>
        <v>0</v>
      </c>
      <c r="BZ42" s="4747"/>
      <c r="CA42" s="4730"/>
      <c r="CB42" s="4748"/>
      <c r="CC42" s="4773"/>
      <c r="CD42" s="4773"/>
      <c r="CE42" s="4773"/>
      <c r="CF42" s="4773"/>
      <c r="CG42" s="4826">
        <f>CG58</f>
        <v>0</v>
      </c>
      <c r="CH42" s="4826">
        <f t="shared" ref="CH42:CL42" si="23">CH58</f>
        <v>0</v>
      </c>
      <c r="CI42" s="4826"/>
      <c r="CJ42" s="4826">
        <f t="shared" si="23"/>
        <v>0</v>
      </c>
      <c r="CK42" s="4826">
        <f t="shared" si="23"/>
        <v>0</v>
      </c>
      <c r="CL42" s="4826">
        <f t="shared" si="23"/>
        <v>0</v>
      </c>
      <c r="CM42" s="4747"/>
      <c r="CN42" s="4730"/>
      <c r="CO42" s="4748"/>
      <c r="CP42" s="4773"/>
      <c r="CQ42" s="4773"/>
      <c r="CR42" s="4773"/>
      <c r="CS42" s="4773"/>
      <c r="CT42" s="4826">
        <f>CT58</f>
        <v>0</v>
      </c>
      <c r="CU42" s="4826">
        <f t="shared" ref="CU42:CY42" si="24">CU58</f>
        <v>0</v>
      </c>
      <c r="CV42" s="4826"/>
      <c r="CW42" s="4826">
        <f t="shared" si="24"/>
        <v>0</v>
      </c>
      <c r="CX42" s="4826">
        <f t="shared" si="24"/>
        <v>0</v>
      </c>
      <c r="CY42" s="4826">
        <f t="shared" si="24"/>
        <v>0</v>
      </c>
      <c r="CZ42" s="4747"/>
      <c r="DA42" s="4730"/>
    </row>
    <row r="43" spans="1:105" ht="14">
      <c r="A43" s="4730"/>
      <c r="B43" s="4748"/>
      <c r="C43" s="4774"/>
      <c r="D43" s="4774"/>
      <c r="E43" s="4774"/>
      <c r="F43" s="4774"/>
      <c r="G43" s="4809"/>
      <c r="H43" s="4809"/>
      <c r="I43" s="4809"/>
      <c r="J43" s="4809"/>
      <c r="K43" s="4809"/>
      <c r="L43" s="4809"/>
      <c r="M43" s="4805"/>
      <c r="N43" s="4806"/>
      <c r="O43" s="4748"/>
      <c r="P43" s="4774"/>
      <c r="Q43" s="4774"/>
      <c r="R43" s="4774"/>
      <c r="S43" s="4774"/>
      <c r="T43" s="4810"/>
      <c r="U43" s="4810"/>
      <c r="V43" s="4810"/>
      <c r="W43" s="4810"/>
      <c r="X43" s="4810"/>
      <c r="Y43" s="4810"/>
      <c r="Z43" s="4805"/>
      <c r="AA43" s="4811"/>
      <c r="AB43" s="4748"/>
      <c r="AC43" s="4774"/>
      <c r="AD43" s="4774"/>
      <c r="AE43" s="4774"/>
      <c r="AF43" s="4774"/>
      <c r="AG43" s="4809"/>
      <c r="AH43" s="4809"/>
      <c r="AI43" s="4825"/>
      <c r="AJ43" s="4809"/>
      <c r="AK43" s="4809"/>
      <c r="AL43" s="4809"/>
      <c r="AM43" s="4805"/>
      <c r="AN43" s="4811"/>
      <c r="AO43" s="4748"/>
      <c r="AP43" s="4774"/>
      <c r="AQ43" s="4774"/>
      <c r="AR43" s="4774"/>
      <c r="AS43" s="4774"/>
      <c r="AT43" s="4809"/>
      <c r="AU43" s="4809"/>
      <c r="AV43" s="4809"/>
      <c r="AW43" s="4809"/>
      <c r="AX43" s="4809"/>
      <c r="AY43" s="4809"/>
      <c r="AZ43" s="4805"/>
      <c r="BA43" s="4811"/>
      <c r="BB43" s="4748"/>
      <c r="BC43" s="4774"/>
      <c r="BD43" s="4774"/>
      <c r="BE43" s="4774"/>
      <c r="BF43" s="4774"/>
      <c r="BG43" s="4809"/>
      <c r="BH43" s="4809"/>
      <c r="BI43" s="4809"/>
      <c r="BJ43" s="4809"/>
      <c r="BK43" s="4809"/>
      <c r="BL43" s="4809"/>
      <c r="BM43" s="4747"/>
      <c r="BN43" s="4730"/>
      <c r="BO43" s="4748"/>
      <c r="BP43" s="4774"/>
      <c r="BQ43" s="4774"/>
      <c r="BR43" s="4774"/>
      <c r="BS43" s="4774"/>
      <c r="BT43" s="4809"/>
      <c r="BU43" s="4809"/>
      <c r="BV43" s="4809"/>
      <c r="BW43" s="4809"/>
      <c r="BX43" s="4809"/>
      <c r="BY43" s="4809"/>
      <c r="BZ43" s="4747"/>
      <c r="CA43" s="4730"/>
      <c r="CB43" s="4748"/>
      <c r="CC43" s="4774"/>
      <c r="CD43" s="4774"/>
      <c r="CE43" s="4774"/>
      <c r="CF43" s="4774"/>
      <c r="CG43" s="4809"/>
      <c r="CH43" s="4809"/>
      <c r="CI43" s="4813"/>
      <c r="CJ43" s="4809"/>
      <c r="CK43" s="4809"/>
      <c r="CL43" s="4809"/>
      <c r="CM43" s="4747"/>
      <c r="CN43" s="4730"/>
      <c r="CO43" s="4748"/>
      <c r="CP43" s="4774"/>
      <c r="CQ43" s="4774"/>
      <c r="CR43" s="4774"/>
      <c r="CS43" s="4774"/>
      <c r="CT43" s="4809"/>
      <c r="CU43" s="4809"/>
      <c r="CV43" s="4813"/>
      <c r="CW43" s="4809"/>
      <c r="CX43" s="4809"/>
      <c r="CY43" s="4809"/>
      <c r="CZ43" s="4747"/>
      <c r="DA43" s="4730"/>
    </row>
    <row r="44" spans="1:105" ht="14">
      <c r="A44" s="4730"/>
      <c r="B44" s="4748"/>
      <c r="C44" s="4773"/>
      <c r="D44" s="4773"/>
      <c r="E44" s="4773"/>
      <c r="F44" s="4773"/>
      <c r="G44" s="4813"/>
      <c r="H44" s="4813"/>
      <c r="I44" s="4813"/>
      <c r="J44" s="4813"/>
      <c r="K44" s="4813"/>
      <c r="L44" s="4813"/>
      <c r="M44" s="4805"/>
      <c r="N44" s="4806"/>
      <c r="O44" s="4748"/>
      <c r="P44" s="4773"/>
      <c r="Q44" s="4773"/>
      <c r="R44" s="4773"/>
      <c r="S44" s="4773"/>
      <c r="T44" s="4812"/>
      <c r="U44" s="4812"/>
      <c r="V44" s="4812"/>
      <c r="W44" s="4812"/>
      <c r="X44" s="4812"/>
      <c r="Y44" s="4812"/>
      <c r="Z44" s="4805"/>
      <c r="AA44" s="4811"/>
      <c r="AB44" s="4748"/>
      <c r="AC44" s="4773"/>
      <c r="AD44" s="4773"/>
      <c r="AE44" s="4773"/>
      <c r="AF44" s="4773"/>
      <c r="AG44" s="4813"/>
      <c r="AH44" s="4813"/>
      <c r="AI44" s="4813"/>
      <c r="AJ44" s="4813"/>
      <c r="AK44" s="4813"/>
      <c r="AL44" s="4813"/>
      <c r="AM44" s="4805"/>
      <c r="AN44" s="4811"/>
      <c r="AO44" s="4748"/>
      <c r="AP44" s="4773"/>
      <c r="AQ44" s="4773"/>
      <c r="AR44" s="4773"/>
      <c r="AS44" s="4773"/>
      <c r="AT44" s="4813"/>
      <c r="AU44" s="4813"/>
      <c r="AV44" s="4813"/>
      <c r="AW44" s="4813"/>
      <c r="AX44" s="4813"/>
      <c r="AY44" s="4813"/>
      <c r="AZ44" s="4805"/>
      <c r="BA44" s="4811"/>
      <c r="BB44" s="4748"/>
      <c r="BC44" s="4773"/>
      <c r="BD44" s="4773"/>
      <c r="BE44" s="4773"/>
      <c r="BF44" s="4773"/>
      <c r="BG44" s="4813"/>
      <c r="BH44" s="4813"/>
      <c r="BI44" s="4813"/>
      <c r="BJ44" s="4813"/>
      <c r="BK44" s="4813"/>
      <c r="BL44" s="4813"/>
      <c r="BM44" s="4747"/>
      <c r="BN44" s="4730"/>
      <c r="BO44" s="4748"/>
      <c r="BP44" s="4773"/>
      <c r="BQ44" s="4773"/>
      <c r="BR44" s="4773"/>
      <c r="BS44" s="4773"/>
      <c r="BT44" s="4813"/>
      <c r="BU44" s="4813"/>
      <c r="BV44" s="4813"/>
      <c r="BW44" s="4813"/>
      <c r="BX44" s="4813"/>
      <c r="BY44" s="4813"/>
      <c r="BZ44" s="4747"/>
      <c r="CA44" s="4730"/>
      <c r="CB44" s="4748"/>
      <c r="CC44" s="4773"/>
      <c r="CD44" s="4773"/>
      <c r="CE44" s="4773"/>
      <c r="CF44" s="4773"/>
      <c r="CG44" s="4813"/>
      <c r="CH44" s="4813"/>
      <c r="CI44" s="4813"/>
      <c r="CJ44" s="4813"/>
      <c r="CK44" s="4813"/>
      <c r="CL44" s="4813"/>
      <c r="CM44" s="4747"/>
      <c r="CN44" s="4730"/>
      <c r="CO44" s="4748"/>
      <c r="CP44" s="4773"/>
      <c r="CQ44" s="4773"/>
      <c r="CR44" s="4773"/>
      <c r="CS44" s="4773"/>
      <c r="CT44" s="4813"/>
      <c r="CU44" s="4813"/>
      <c r="CV44" s="4813"/>
      <c r="CW44" s="4813"/>
      <c r="CX44" s="4813"/>
      <c r="CY44" s="4813"/>
      <c r="CZ44" s="4747"/>
      <c r="DA44" s="4730"/>
    </row>
    <row r="45" spans="1:105" ht="14">
      <c r="A45" s="4730"/>
      <c r="B45" s="4748"/>
      <c r="C45" s="4773"/>
      <c r="D45" s="4773"/>
      <c r="E45" s="4773"/>
      <c r="F45" s="4814"/>
      <c r="G45" s="4813"/>
      <c r="H45" s="4813"/>
      <c r="I45" s="4813"/>
      <c r="J45" s="4813"/>
      <c r="K45" s="4813"/>
      <c r="L45" s="4813"/>
      <c r="M45" s="4805"/>
      <c r="N45" s="4806"/>
      <c r="O45" s="4748"/>
      <c r="P45" s="4773"/>
      <c r="Q45" s="4773"/>
      <c r="R45" s="4773"/>
      <c r="S45" s="4814"/>
      <c r="T45" s="4812"/>
      <c r="U45" s="4812"/>
      <c r="V45" s="4812"/>
      <c r="W45" s="4812"/>
      <c r="X45" s="4812"/>
      <c r="Y45" s="4812"/>
      <c r="Z45" s="4805"/>
      <c r="AA45" s="4811"/>
      <c r="AB45" s="4748"/>
      <c r="AC45" s="4773"/>
      <c r="AD45" s="4773"/>
      <c r="AE45" s="4773"/>
      <c r="AF45" s="4814"/>
      <c r="AG45" s="4813"/>
      <c r="AH45" s="4813"/>
      <c r="AI45" s="4813"/>
      <c r="AJ45" s="4813"/>
      <c r="AK45" s="4813"/>
      <c r="AL45" s="4813"/>
      <c r="AM45" s="4805"/>
      <c r="AN45" s="4811"/>
      <c r="AO45" s="4748"/>
      <c r="AP45" s="4773"/>
      <c r="AQ45" s="4773"/>
      <c r="AR45" s="4773"/>
      <c r="AS45" s="4814"/>
      <c r="AT45" s="4813"/>
      <c r="AU45" s="4813"/>
      <c r="AV45" s="4813"/>
      <c r="AW45" s="4813"/>
      <c r="AX45" s="4813"/>
      <c r="AY45" s="4813"/>
      <c r="AZ45" s="4805"/>
      <c r="BA45" s="4811"/>
      <c r="BB45" s="4748"/>
      <c r="BC45" s="4773"/>
      <c r="BD45" s="4773"/>
      <c r="BE45" s="4773"/>
      <c r="BF45" s="4814"/>
      <c r="BG45" s="4813"/>
      <c r="BH45" s="4813"/>
      <c r="BI45" s="4813"/>
      <c r="BJ45" s="4813"/>
      <c r="BK45" s="4813"/>
      <c r="BL45" s="4813"/>
      <c r="BM45" s="4747"/>
      <c r="BN45" s="4730"/>
      <c r="BO45" s="4748"/>
      <c r="BP45" s="4773"/>
      <c r="BQ45" s="4773"/>
      <c r="BR45" s="4773"/>
      <c r="BS45" s="4814"/>
      <c r="BT45" s="4813"/>
      <c r="BU45" s="4813"/>
      <c r="BV45" s="4813"/>
      <c r="BW45" s="4813"/>
      <c r="BX45" s="4813"/>
      <c r="BY45" s="4813"/>
      <c r="BZ45" s="4747"/>
      <c r="CA45" s="4730"/>
      <c r="CB45" s="4748"/>
      <c r="CC45" s="4773"/>
      <c r="CD45" s="4773"/>
      <c r="CE45" s="4773"/>
      <c r="CF45" s="4814"/>
      <c r="CG45" s="4813"/>
      <c r="CH45" s="4813"/>
      <c r="CI45" s="4813"/>
      <c r="CJ45" s="4813"/>
      <c r="CK45" s="4813"/>
      <c r="CL45" s="4813"/>
      <c r="CM45" s="4747"/>
      <c r="CN45" s="4730"/>
      <c r="CO45" s="4748"/>
      <c r="CP45" s="4773"/>
      <c r="CQ45" s="4773"/>
      <c r="CR45" s="4773"/>
      <c r="CS45" s="4814"/>
      <c r="CT45" s="4813"/>
      <c r="CU45" s="4813"/>
      <c r="CV45" s="4813"/>
      <c r="CW45" s="4813"/>
      <c r="CX45" s="4813"/>
      <c r="CY45" s="4813"/>
      <c r="CZ45" s="4747"/>
      <c r="DA45" s="4730"/>
    </row>
    <row r="46" spans="1:105" ht="14">
      <c r="A46" s="4730"/>
      <c r="B46" s="4748"/>
      <c r="C46" s="4773"/>
      <c r="D46" s="4773"/>
      <c r="E46" s="4773"/>
      <c r="F46" s="4815">
        <f>$C$8</f>
        <v>0</v>
      </c>
      <c r="G46" s="4816">
        <f t="shared" ref="G46:L57" si="25">+T46+AG46+AT46+BG46+BT46+CG46+CT46</f>
        <v>0</v>
      </c>
      <c r="H46" s="4816">
        <f t="shared" si="25"/>
        <v>0</v>
      </c>
      <c r="I46" s="4816">
        <f t="shared" si="25"/>
        <v>0</v>
      </c>
      <c r="J46" s="4816">
        <f t="shared" si="25"/>
        <v>0</v>
      </c>
      <c r="K46" s="4816">
        <f t="shared" si="25"/>
        <v>0</v>
      </c>
      <c r="L46" s="4816">
        <f t="shared" si="25"/>
        <v>0</v>
      </c>
      <c r="M46" s="4805"/>
      <c r="N46" s="4806"/>
      <c r="O46" s="4748"/>
      <c r="P46" s="4773"/>
      <c r="Q46" s="4773"/>
      <c r="R46" s="4773"/>
      <c r="S46" s="4815">
        <f>$C$8</f>
        <v>0</v>
      </c>
      <c r="T46" s="4827">
        <f>T19</f>
        <v>0</v>
      </c>
      <c r="U46" s="4817">
        <f>'50.33'!C57</f>
        <v>0</v>
      </c>
      <c r="V46" s="4817">
        <f>'50.33'!D57</f>
        <v>0</v>
      </c>
      <c r="W46" s="4827">
        <f>W19</f>
        <v>0</v>
      </c>
      <c r="X46" s="4817">
        <f>'50.33'!F57</f>
        <v>0</v>
      </c>
      <c r="Y46" s="4817">
        <f>'50.33'!G57</f>
        <v>0</v>
      </c>
      <c r="Z46" s="4807"/>
      <c r="AA46" s="4808"/>
      <c r="AB46" s="4748"/>
      <c r="AC46" s="4773"/>
      <c r="AD46" s="4773"/>
      <c r="AE46" s="4773"/>
      <c r="AF46" s="4815">
        <f>$C$8</f>
        <v>0</v>
      </c>
      <c r="AG46" s="4827">
        <f>AG19</f>
        <v>0</v>
      </c>
      <c r="AH46" s="4817">
        <f>'50.36'!C37</f>
        <v>0</v>
      </c>
      <c r="AI46" s="4817">
        <f>'50.36'!D37</f>
        <v>0</v>
      </c>
      <c r="AJ46" s="4827">
        <f>AJ19</f>
        <v>0</v>
      </c>
      <c r="AK46" s="4817">
        <f>'50.36'!F37</f>
        <v>0</v>
      </c>
      <c r="AL46" s="4817">
        <f>'50.36'!G37</f>
        <v>0</v>
      </c>
      <c r="AM46" s="4807"/>
      <c r="AN46" s="4808"/>
      <c r="AO46" s="4748"/>
      <c r="AP46" s="4773"/>
      <c r="AQ46" s="4773"/>
      <c r="AR46" s="4773"/>
      <c r="AS46" s="4815">
        <f>$C$8</f>
        <v>0</v>
      </c>
      <c r="AT46" s="4827">
        <f>AT19</f>
        <v>0</v>
      </c>
      <c r="AU46" s="4817">
        <f>'50.31'!C37</f>
        <v>0</v>
      </c>
      <c r="AV46" s="4817">
        <f>'50.31'!D37</f>
        <v>0</v>
      </c>
      <c r="AW46" s="4827">
        <f>AW19</f>
        <v>0</v>
      </c>
      <c r="AX46" s="4817">
        <f>'50.31'!F37</f>
        <v>0</v>
      </c>
      <c r="AY46" s="4817">
        <f>'50.31'!G37</f>
        <v>0</v>
      </c>
      <c r="AZ46" s="4807"/>
      <c r="BA46" s="4808"/>
      <c r="BB46" s="4748"/>
      <c r="BC46" s="4773"/>
      <c r="BD46" s="4773"/>
      <c r="BE46" s="4773"/>
      <c r="BF46" s="4815">
        <f>$C$8</f>
        <v>0</v>
      </c>
      <c r="BG46" s="4827">
        <f>BG19</f>
        <v>0</v>
      </c>
      <c r="BH46" s="4817">
        <f>'50.37'!C37</f>
        <v>0</v>
      </c>
      <c r="BI46" s="4817">
        <f>'50.37'!D37</f>
        <v>0</v>
      </c>
      <c r="BJ46" s="4827">
        <f>BJ19</f>
        <v>0</v>
      </c>
      <c r="BK46" s="4817">
        <f>'50.37'!F37</f>
        <v>0</v>
      </c>
      <c r="BL46" s="4817">
        <f>'50.37'!G37</f>
        <v>0</v>
      </c>
      <c r="BM46" s="4747"/>
      <c r="BN46" s="4730"/>
      <c r="BO46" s="4748"/>
      <c r="BP46" s="4773"/>
      <c r="BQ46" s="4773"/>
      <c r="BR46" s="4773"/>
      <c r="BS46" s="4815">
        <f>$C$8</f>
        <v>0</v>
      </c>
      <c r="BT46" s="4827">
        <f>BT19</f>
        <v>0</v>
      </c>
      <c r="BU46" s="4817">
        <f>'50.32'!C37</f>
        <v>0</v>
      </c>
      <c r="BV46" s="4817">
        <f>'50.32'!D37</f>
        <v>0</v>
      </c>
      <c r="BW46" s="4827">
        <f>BW19</f>
        <v>0</v>
      </c>
      <c r="BX46" s="4817">
        <f>'50.32'!F37</f>
        <v>0</v>
      </c>
      <c r="BY46" s="4817">
        <f>'50.32'!G37</f>
        <v>0</v>
      </c>
      <c r="BZ46" s="4747"/>
      <c r="CA46" s="4730"/>
      <c r="CB46" s="4748"/>
      <c r="CC46" s="4773"/>
      <c r="CD46" s="4773"/>
      <c r="CE46" s="4773"/>
      <c r="CF46" s="4815">
        <f>$C$8</f>
        <v>0</v>
      </c>
      <c r="CG46" s="4827">
        <f>CG19</f>
        <v>0</v>
      </c>
      <c r="CH46" s="4817">
        <f>'50.35'!C37</f>
        <v>0</v>
      </c>
      <c r="CI46" s="4817">
        <f>'50.35'!D37</f>
        <v>0</v>
      </c>
      <c r="CJ46" s="4827">
        <f>CJ19</f>
        <v>0</v>
      </c>
      <c r="CK46" s="4817">
        <f>'50.35'!F37</f>
        <v>0</v>
      </c>
      <c r="CL46" s="4817">
        <f>'50.35'!G37</f>
        <v>0</v>
      </c>
      <c r="CM46" s="4747"/>
      <c r="CN46" s="4730"/>
      <c r="CO46" s="4748"/>
      <c r="CP46" s="4773"/>
      <c r="CQ46" s="4773"/>
      <c r="CR46" s="4773"/>
      <c r="CS46" s="4815">
        <f>$C$8</f>
        <v>0</v>
      </c>
      <c r="CT46" s="4827">
        <f>CT19</f>
        <v>0</v>
      </c>
      <c r="CU46" s="4817">
        <f>'50.34'!C37</f>
        <v>0</v>
      </c>
      <c r="CV46" s="4817">
        <f>'50.34'!D37</f>
        <v>0</v>
      </c>
      <c r="CW46" s="4827">
        <f>CW19</f>
        <v>0</v>
      </c>
      <c r="CX46" s="4817">
        <f>'50.34'!F37</f>
        <v>0</v>
      </c>
      <c r="CY46" s="4817">
        <f>'50.34'!G37</f>
        <v>0</v>
      </c>
      <c r="CZ46" s="4747"/>
      <c r="DA46" s="4730"/>
    </row>
    <row r="47" spans="1:105" ht="14">
      <c r="A47" s="4730"/>
      <c r="B47" s="4748"/>
      <c r="C47" s="4773"/>
      <c r="D47" s="4773"/>
      <c r="E47" s="4773"/>
      <c r="F47" s="4815">
        <f t="shared" ref="F47:F55" si="26">F46-1</f>
        <v>-1</v>
      </c>
      <c r="G47" s="4816">
        <f t="shared" si="25"/>
        <v>0</v>
      </c>
      <c r="H47" s="4816">
        <f t="shared" si="25"/>
        <v>0</v>
      </c>
      <c r="I47" s="4816">
        <f t="shared" si="25"/>
        <v>0</v>
      </c>
      <c r="J47" s="4816">
        <f t="shared" si="25"/>
        <v>0</v>
      </c>
      <c r="K47" s="4816">
        <f t="shared" si="25"/>
        <v>0</v>
      </c>
      <c r="L47" s="4816">
        <f t="shared" si="25"/>
        <v>0</v>
      </c>
      <c r="M47" s="4805"/>
      <c r="N47" s="4806"/>
      <c r="O47" s="4748"/>
      <c r="P47" s="4773"/>
      <c r="Q47" s="4773"/>
      <c r="R47" s="4773"/>
      <c r="S47" s="4815">
        <f t="shared" ref="S47:S55" si="27">S46-1</f>
        <v>-1</v>
      </c>
      <c r="T47" s="4827">
        <f t="shared" ref="T47:T57" si="28">T20</f>
        <v>0</v>
      </c>
      <c r="U47" s="4817">
        <f>'50.33'!C58</f>
        <v>0</v>
      </c>
      <c r="V47" s="4817">
        <f>'50.33'!D58</f>
        <v>0</v>
      </c>
      <c r="W47" s="4827">
        <f t="shared" ref="W47:W57" si="29">W20</f>
        <v>0</v>
      </c>
      <c r="X47" s="4817">
        <f>'50.33'!F58</f>
        <v>0</v>
      </c>
      <c r="Y47" s="4817">
        <f>'50.33'!G58</f>
        <v>0</v>
      </c>
      <c r="Z47" s="4807"/>
      <c r="AA47" s="4808"/>
      <c r="AB47" s="4748"/>
      <c r="AC47" s="4773"/>
      <c r="AD47" s="4773"/>
      <c r="AE47" s="4773"/>
      <c r="AF47" s="4815">
        <f t="shared" ref="AF47:AF55" si="30">AF46-1</f>
        <v>-1</v>
      </c>
      <c r="AG47" s="4827">
        <f t="shared" ref="AG47:AG57" si="31">AG20</f>
        <v>0</v>
      </c>
      <c r="AH47" s="4817">
        <f>'50.36'!C38</f>
        <v>0</v>
      </c>
      <c r="AI47" s="4817">
        <f>'50.36'!D38</f>
        <v>0</v>
      </c>
      <c r="AJ47" s="4827">
        <f t="shared" ref="AJ47:AJ57" si="32">AJ20</f>
        <v>0</v>
      </c>
      <c r="AK47" s="4817">
        <f>'50.36'!F38</f>
        <v>0</v>
      </c>
      <c r="AL47" s="4817">
        <f>'50.36'!G38</f>
        <v>0</v>
      </c>
      <c r="AM47" s="4807"/>
      <c r="AN47" s="4808"/>
      <c r="AO47" s="4748"/>
      <c r="AP47" s="4773"/>
      <c r="AQ47" s="4773"/>
      <c r="AR47" s="4773"/>
      <c r="AS47" s="4815">
        <f t="shared" ref="AS47:AS55" si="33">AS46-1</f>
        <v>-1</v>
      </c>
      <c r="AT47" s="4827">
        <f t="shared" ref="AT47:AT57" si="34">AT20</f>
        <v>0</v>
      </c>
      <c r="AU47" s="4817">
        <f>'50.31'!C38</f>
        <v>0</v>
      </c>
      <c r="AV47" s="4817">
        <f>'50.31'!D38</f>
        <v>0</v>
      </c>
      <c r="AW47" s="4827">
        <f t="shared" ref="AW47:AW57" si="35">AW20</f>
        <v>0</v>
      </c>
      <c r="AX47" s="4817">
        <f>'50.31'!F38</f>
        <v>0</v>
      </c>
      <c r="AY47" s="4817">
        <f>'50.31'!G38</f>
        <v>0</v>
      </c>
      <c r="AZ47" s="4807"/>
      <c r="BA47" s="4808"/>
      <c r="BB47" s="4748"/>
      <c r="BC47" s="4773"/>
      <c r="BD47" s="4773"/>
      <c r="BE47" s="4773"/>
      <c r="BF47" s="4815">
        <f t="shared" ref="BF47:BF55" si="36">BF46-1</f>
        <v>-1</v>
      </c>
      <c r="BG47" s="4827">
        <f t="shared" ref="BG47:BG57" si="37">BG20</f>
        <v>0</v>
      </c>
      <c r="BH47" s="4817">
        <f>'50.37'!C38</f>
        <v>0</v>
      </c>
      <c r="BI47" s="4817">
        <f>'50.37'!D38</f>
        <v>0</v>
      </c>
      <c r="BJ47" s="4827">
        <f t="shared" ref="BJ47:BJ57" si="38">BJ20</f>
        <v>0</v>
      </c>
      <c r="BK47" s="4817">
        <f>'50.37'!F38</f>
        <v>0</v>
      </c>
      <c r="BL47" s="4817">
        <f>'50.37'!G38</f>
        <v>0</v>
      </c>
      <c r="BM47" s="4747"/>
      <c r="BN47" s="4730"/>
      <c r="BO47" s="4748"/>
      <c r="BP47" s="4773"/>
      <c r="BQ47" s="4773"/>
      <c r="BR47" s="4773"/>
      <c r="BS47" s="4815">
        <f t="shared" ref="BS47:BS55" si="39">BS46-1</f>
        <v>-1</v>
      </c>
      <c r="BT47" s="4827">
        <f t="shared" ref="BT47:BT57" si="40">BT20</f>
        <v>0</v>
      </c>
      <c r="BU47" s="4817">
        <f>'50.32'!C38</f>
        <v>0</v>
      </c>
      <c r="BV47" s="4817">
        <f>'50.32'!D38</f>
        <v>0</v>
      </c>
      <c r="BW47" s="4827">
        <f t="shared" ref="BW47:BW57" si="41">BW20</f>
        <v>0</v>
      </c>
      <c r="BX47" s="4817">
        <f>'50.32'!F38</f>
        <v>0</v>
      </c>
      <c r="BY47" s="4817">
        <f>'50.32'!G38</f>
        <v>0</v>
      </c>
      <c r="BZ47" s="4747"/>
      <c r="CA47" s="4730"/>
      <c r="CB47" s="4748"/>
      <c r="CC47" s="4773"/>
      <c r="CD47" s="4773"/>
      <c r="CE47" s="4773"/>
      <c r="CF47" s="4815">
        <f t="shared" ref="CF47:CF55" si="42">CF46-1</f>
        <v>-1</v>
      </c>
      <c r="CG47" s="4827">
        <f t="shared" ref="CG47:CG57" si="43">CG20</f>
        <v>0</v>
      </c>
      <c r="CH47" s="4817">
        <f>'50.35'!C38</f>
        <v>0</v>
      </c>
      <c r="CI47" s="4817">
        <f>'50.35'!D38</f>
        <v>0</v>
      </c>
      <c r="CJ47" s="4827">
        <f t="shared" ref="CJ47:CJ57" si="44">CJ20</f>
        <v>0</v>
      </c>
      <c r="CK47" s="4817">
        <f>'50.35'!F38</f>
        <v>0</v>
      </c>
      <c r="CL47" s="4817">
        <f>'50.35'!G38</f>
        <v>0</v>
      </c>
      <c r="CM47" s="4747"/>
      <c r="CN47" s="4730"/>
      <c r="CO47" s="4748"/>
      <c r="CP47" s="4773"/>
      <c r="CQ47" s="4773"/>
      <c r="CR47" s="4773"/>
      <c r="CS47" s="4815">
        <f t="shared" ref="CS47:CS55" si="45">CS46-1</f>
        <v>-1</v>
      </c>
      <c r="CT47" s="4827">
        <f t="shared" ref="CT47:CT57" si="46">CT20</f>
        <v>0</v>
      </c>
      <c r="CU47" s="4817">
        <f>'50.34'!C38</f>
        <v>0</v>
      </c>
      <c r="CV47" s="4817">
        <f>'50.34'!D38</f>
        <v>0</v>
      </c>
      <c r="CW47" s="4827">
        <f t="shared" ref="CW47:CW57" si="47">CW20</f>
        <v>0</v>
      </c>
      <c r="CX47" s="4817">
        <f>'50.34'!F38</f>
        <v>0</v>
      </c>
      <c r="CY47" s="4817">
        <f>'50.34'!G38</f>
        <v>0</v>
      </c>
      <c r="CZ47" s="4747"/>
      <c r="DA47" s="4730"/>
    </row>
    <row r="48" spans="1:105" ht="14">
      <c r="A48" s="4730"/>
      <c r="B48" s="4748"/>
      <c r="C48" s="4773"/>
      <c r="D48" s="4773"/>
      <c r="E48" s="4773"/>
      <c r="F48" s="4815">
        <f t="shared" si="26"/>
        <v>-2</v>
      </c>
      <c r="G48" s="4816">
        <f t="shared" si="25"/>
        <v>0</v>
      </c>
      <c r="H48" s="4816">
        <f t="shared" si="25"/>
        <v>0</v>
      </c>
      <c r="I48" s="4816">
        <f t="shared" si="25"/>
        <v>0</v>
      </c>
      <c r="J48" s="4816">
        <f t="shared" si="25"/>
        <v>0</v>
      </c>
      <c r="K48" s="4816">
        <f t="shared" si="25"/>
        <v>0</v>
      </c>
      <c r="L48" s="4816">
        <f t="shared" si="25"/>
        <v>0</v>
      </c>
      <c r="M48" s="4805"/>
      <c r="N48" s="4806"/>
      <c r="O48" s="4748"/>
      <c r="P48" s="4773"/>
      <c r="Q48" s="4773"/>
      <c r="R48" s="4773"/>
      <c r="S48" s="4815">
        <f t="shared" si="27"/>
        <v>-2</v>
      </c>
      <c r="T48" s="4827">
        <f t="shared" si="28"/>
        <v>0</v>
      </c>
      <c r="U48" s="4817">
        <f>'50.33'!C59</f>
        <v>0</v>
      </c>
      <c r="V48" s="4817">
        <f>'50.33'!D59</f>
        <v>0</v>
      </c>
      <c r="W48" s="4827">
        <f t="shared" si="29"/>
        <v>0</v>
      </c>
      <c r="X48" s="4817">
        <f>'50.33'!F59</f>
        <v>0</v>
      </c>
      <c r="Y48" s="4817">
        <f>'50.33'!G59</f>
        <v>0</v>
      </c>
      <c r="Z48" s="4807"/>
      <c r="AA48" s="4808"/>
      <c r="AB48" s="4748"/>
      <c r="AC48" s="4773"/>
      <c r="AD48" s="4773"/>
      <c r="AE48" s="4773"/>
      <c r="AF48" s="4815">
        <f t="shared" si="30"/>
        <v>-2</v>
      </c>
      <c r="AG48" s="4827">
        <f t="shared" si="31"/>
        <v>0</v>
      </c>
      <c r="AH48" s="4817">
        <f>'50.36'!C39</f>
        <v>0</v>
      </c>
      <c r="AI48" s="4817">
        <f>'50.36'!D39</f>
        <v>0</v>
      </c>
      <c r="AJ48" s="4827">
        <f t="shared" si="32"/>
        <v>0</v>
      </c>
      <c r="AK48" s="4817">
        <f>'50.36'!F39</f>
        <v>0</v>
      </c>
      <c r="AL48" s="4817">
        <f>'50.36'!G39</f>
        <v>0</v>
      </c>
      <c r="AM48" s="4807"/>
      <c r="AN48" s="4808"/>
      <c r="AO48" s="4748"/>
      <c r="AP48" s="4773"/>
      <c r="AQ48" s="4773"/>
      <c r="AR48" s="4773"/>
      <c r="AS48" s="4815">
        <f t="shared" si="33"/>
        <v>-2</v>
      </c>
      <c r="AT48" s="4827">
        <f t="shared" si="34"/>
        <v>0</v>
      </c>
      <c r="AU48" s="4817">
        <f>'50.31'!C39</f>
        <v>0</v>
      </c>
      <c r="AV48" s="4817">
        <f>'50.31'!D39</f>
        <v>0</v>
      </c>
      <c r="AW48" s="4827">
        <f t="shared" si="35"/>
        <v>0</v>
      </c>
      <c r="AX48" s="4817">
        <f>'50.31'!F39</f>
        <v>0</v>
      </c>
      <c r="AY48" s="4817">
        <f>'50.31'!G39</f>
        <v>0</v>
      </c>
      <c r="AZ48" s="4807"/>
      <c r="BA48" s="4808"/>
      <c r="BB48" s="4748"/>
      <c r="BC48" s="4773"/>
      <c r="BD48" s="4773"/>
      <c r="BE48" s="4773"/>
      <c r="BF48" s="4815">
        <f t="shared" si="36"/>
        <v>-2</v>
      </c>
      <c r="BG48" s="4827">
        <f t="shared" si="37"/>
        <v>0</v>
      </c>
      <c r="BH48" s="4817">
        <f>'50.37'!C39</f>
        <v>0</v>
      </c>
      <c r="BI48" s="4817">
        <f>'50.37'!D39</f>
        <v>0</v>
      </c>
      <c r="BJ48" s="4827">
        <f t="shared" si="38"/>
        <v>0</v>
      </c>
      <c r="BK48" s="4817">
        <f>'50.37'!F39</f>
        <v>0</v>
      </c>
      <c r="BL48" s="4817">
        <f>'50.37'!G39</f>
        <v>0</v>
      </c>
      <c r="BM48" s="4747"/>
      <c r="BN48" s="4730"/>
      <c r="BO48" s="4748"/>
      <c r="BP48" s="4773"/>
      <c r="BQ48" s="4773"/>
      <c r="BR48" s="4773"/>
      <c r="BS48" s="4815">
        <f t="shared" si="39"/>
        <v>-2</v>
      </c>
      <c r="BT48" s="4827">
        <f t="shared" si="40"/>
        <v>0</v>
      </c>
      <c r="BU48" s="4817">
        <f>'50.32'!C39</f>
        <v>0</v>
      </c>
      <c r="BV48" s="4817">
        <f>'50.32'!D39</f>
        <v>0</v>
      </c>
      <c r="BW48" s="4827">
        <f t="shared" si="41"/>
        <v>0</v>
      </c>
      <c r="BX48" s="4817">
        <f>'50.32'!F39</f>
        <v>0</v>
      </c>
      <c r="BY48" s="4817">
        <f>'50.32'!G39</f>
        <v>0</v>
      </c>
      <c r="BZ48" s="4747"/>
      <c r="CA48" s="4730"/>
      <c r="CB48" s="4748"/>
      <c r="CC48" s="4773"/>
      <c r="CD48" s="4773"/>
      <c r="CE48" s="4773"/>
      <c r="CF48" s="4815">
        <f t="shared" si="42"/>
        <v>-2</v>
      </c>
      <c r="CG48" s="4827">
        <f t="shared" si="43"/>
        <v>0</v>
      </c>
      <c r="CH48" s="4817">
        <f>'50.35'!C39</f>
        <v>0</v>
      </c>
      <c r="CI48" s="4817">
        <f>'50.35'!D39</f>
        <v>0</v>
      </c>
      <c r="CJ48" s="4827">
        <f t="shared" si="44"/>
        <v>0</v>
      </c>
      <c r="CK48" s="4817">
        <f>'50.35'!F39</f>
        <v>0</v>
      </c>
      <c r="CL48" s="4817">
        <f>'50.35'!G39</f>
        <v>0</v>
      </c>
      <c r="CM48" s="4747"/>
      <c r="CN48" s="4730"/>
      <c r="CO48" s="4748"/>
      <c r="CP48" s="4773"/>
      <c r="CQ48" s="4773"/>
      <c r="CR48" s="4773"/>
      <c r="CS48" s="4815">
        <f t="shared" si="45"/>
        <v>-2</v>
      </c>
      <c r="CT48" s="4827">
        <f t="shared" si="46"/>
        <v>0</v>
      </c>
      <c r="CU48" s="4817">
        <f>'50.34'!C39</f>
        <v>0</v>
      </c>
      <c r="CV48" s="4817">
        <f>'50.34'!D39</f>
        <v>0</v>
      </c>
      <c r="CW48" s="4827">
        <f t="shared" si="47"/>
        <v>0</v>
      </c>
      <c r="CX48" s="4817">
        <f>'50.34'!F39</f>
        <v>0</v>
      </c>
      <c r="CY48" s="4817">
        <f>'50.34'!G39</f>
        <v>0</v>
      </c>
      <c r="CZ48" s="4747"/>
      <c r="DA48" s="4730"/>
    </row>
    <row r="49" spans="1:105" ht="14">
      <c r="A49" s="4730"/>
      <c r="B49" s="4748"/>
      <c r="C49" s="4773"/>
      <c r="D49" s="4773"/>
      <c r="E49" s="4773"/>
      <c r="F49" s="4815">
        <f t="shared" si="26"/>
        <v>-3</v>
      </c>
      <c r="G49" s="4816">
        <f t="shared" si="25"/>
        <v>0</v>
      </c>
      <c r="H49" s="4816">
        <f t="shared" si="25"/>
        <v>0</v>
      </c>
      <c r="I49" s="4816">
        <f t="shared" si="25"/>
        <v>0</v>
      </c>
      <c r="J49" s="4816">
        <f t="shared" si="25"/>
        <v>0</v>
      </c>
      <c r="K49" s="4816">
        <f t="shared" si="25"/>
        <v>0</v>
      </c>
      <c r="L49" s="4816">
        <f t="shared" si="25"/>
        <v>0</v>
      </c>
      <c r="M49" s="4805"/>
      <c r="N49" s="4806"/>
      <c r="O49" s="4748"/>
      <c r="P49" s="4773"/>
      <c r="Q49" s="4773"/>
      <c r="R49" s="4773"/>
      <c r="S49" s="4815">
        <f t="shared" si="27"/>
        <v>-3</v>
      </c>
      <c r="T49" s="4827">
        <f t="shared" si="28"/>
        <v>0</v>
      </c>
      <c r="U49" s="4817">
        <f>'50.33'!C60</f>
        <v>0</v>
      </c>
      <c r="V49" s="4817">
        <f>'50.33'!D60</f>
        <v>0</v>
      </c>
      <c r="W49" s="4827">
        <f t="shared" si="29"/>
        <v>0</v>
      </c>
      <c r="X49" s="4817">
        <f>'50.33'!F60</f>
        <v>0</v>
      </c>
      <c r="Y49" s="4817">
        <f>'50.33'!G60</f>
        <v>0</v>
      </c>
      <c r="Z49" s="4807"/>
      <c r="AA49" s="4808"/>
      <c r="AB49" s="4748"/>
      <c r="AC49" s="4773"/>
      <c r="AD49" s="4773"/>
      <c r="AE49" s="4773"/>
      <c r="AF49" s="4815">
        <f t="shared" si="30"/>
        <v>-3</v>
      </c>
      <c r="AG49" s="4827">
        <f t="shared" si="31"/>
        <v>0</v>
      </c>
      <c r="AH49" s="4817">
        <f>'50.36'!C40</f>
        <v>0</v>
      </c>
      <c r="AI49" s="4817">
        <f>'50.36'!D40</f>
        <v>0</v>
      </c>
      <c r="AJ49" s="4827">
        <f t="shared" si="32"/>
        <v>0</v>
      </c>
      <c r="AK49" s="4817">
        <f>'50.36'!F40</f>
        <v>0</v>
      </c>
      <c r="AL49" s="4817">
        <f>'50.36'!G40</f>
        <v>0</v>
      </c>
      <c r="AM49" s="4807"/>
      <c r="AN49" s="4808"/>
      <c r="AO49" s="4748"/>
      <c r="AP49" s="4773"/>
      <c r="AQ49" s="4773"/>
      <c r="AR49" s="4773"/>
      <c r="AS49" s="4815">
        <f t="shared" si="33"/>
        <v>-3</v>
      </c>
      <c r="AT49" s="4827">
        <f t="shared" si="34"/>
        <v>0</v>
      </c>
      <c r="AU49" s="4817">
        <f>'50.31'!C40</f>
        <v>0</v>
      </c>
      <c r="AV49" s="4817">
        <f>'50.31'!D40</f>
        <v>0</v>
      </c>
      <c r="AW49" s="4827">
        <f t="shared" si="35"/>
        <v>0</v>
      </c>
      <c r="AX49" s="4817">
        <f>'50.31'!F40</f>
        <v>0</v>
      </c>
      <c r="AY49" s="4817">
        <f>'50.31'!G40</f>
        <v>0</v>
      </c>
      <c r="AZ49" s="4807"/>
      <c r="BA49" s="4808"/>
      <c r="BB49" s="4748"/>
      <c r="BC49" s="4773"/>
      <c r="BD49" s="4773"/>
      <c r="BE49" s="4773"/>
      <c r="BF49" s="4815">
        <f t="shared" si="36"/>
        <v>-3</v>
      </c>
      <c r="BG49" s="4827">
        <f t="shared" si="37"/>
        <v>0</v>
      </c>
      <c r="BH49" s="4817">
        <f>'50.37'!C40</f>
        <v>0</v>
      </c>
      <c r="BI49" s="4817">
        <f>'50.37'!D40</f>
        <v>0</v>
      </c>
      <c r="BJ49" s="4827">
        <f t="shared" si="38"/>
        <v>0</v>
      </c>
      <c r="BK49" s="4817">
        <f>'50.37'!F40</f>
        <v>0</v>
      </c>
      <c r="BL49" s="4817">
        <f>'50.37'!G40</f>
        <v>0</v>
      </c>
      <c r="BM49" s="4747"/>
      <c r="BN49" s="4730"/>
      <c r="BO49" s="4748"/>
      <c r="BP49" s="4773"/>
      <c r="BQ49" s="4773"/>
      <c r="BR49" s="4773"/>
      <c r="BS49" s="4815">
        <f t="shared" si="39"/>
        <v>-3</v>
      </c>
      <c r="BT49" s="4827">
        <f t="shared" si="40"/>
        <v>0</v>
      </c>
      <c r="BU49" s="4817">
        <f>'50.32'!C40</f>
        <v>0</v>
      </c>
      <c r="BV49" s="4817">
        <f>'50.32'!D40</f>
        <v>0</v>
      </c>
      <c r="BW49" s="4827">
        <f t="shared" si="41"/>
        <v>0</v>
      </c>
      <c r="BX49" s="4817">
        <f>'50.32'!F40</f>
        <v>0</v>
      </c>
      <c r="BY49" s="4817">
        <f>'50.32'!G40</f>
        <v>0</v>
      </c>
      <c r="BZ49" s="4747"/>
      <c r="CA49" s="4730"/>
      <c r="CB49" s="4748"/>
      <c r="CC49" s="4773"/>
      <c r="CD49" s="4773"/>
      <c r="CE49" s="4773"/>
      <c r="CF49" s="4815">
        <f t="shared" si="42"/>
        <v>-3</v>
      </c>
      <c r="CG49" s="4827">
        <f t="shared" si="43"/>
        <v>0</v>
      </c>
      <c r="CH49" s="4817">
        <f>'50.35'!C40</f>
        <v>0</v>
      </c>
      <c r="CI49" s="4817">
        <f>'50.35'!D40</f>
        <v>0</v>
      </c>
      <c r="CJ49" s="4827">
        <f t="shared" si="44"/>
        <v>0</v>
      </c>
      <c r="CK49" s="4817">
        <f>'50.35'!F40</f>
        <v>0</v>
      </c>
      <c r="CL49" s="4817">
        <f>'50.35'!G40</f>
        <v>0</v>
      </c>
      <c r="CM49" s="4747"/>
      <c r="CN49" s="4730"/>
      <c r="CO49" s="4748"/>
      <c r="CP49" s="4773"/>
      <c r="CQ49" s="4773"/>
      <c r="CR49" s="4773"/>
      <c r="CS49" s="4815">
        <f t="shared" si="45"/>
        <v>-3</v>
      </c>
      <c r="CT49" s="4827">
        <f t="shared" si="46"/>
        <v>0</v>
      </c>
      <c r="CU49" s="4817">
        <f>'50.34'!C40</f>
        <v>0</v>
      </c>
      <c r="CV49" s="4817">
        <f>'50.34'!D40</f>
        <v>0</v>
      </c>
      <c r="CW49" s="4827">
        <f t="shared" si="47"/>
        <v>0</v>
      </c>
      <c r="CX49" s="4817">
        <f>'50.34'!F40</f>
        <v>0</v>
      </c>
      <c r="CY49" s="4817">
        <f>'50.34'!G40</f>
        <v>0</v>
      </c>
      <c r="CZ49" s="4747"/>
      <c r="DA49" s="4730"/>
    </row>
    <row r="50" spans="1:105" ht="14">
      <c r="A50" s="4730"/>
      <c r="B50" s="4748"/>
      <c r="C50" s="4773"/>
      <c r="D50" s="4773"/>
      <c r="E50" s="4773"/>
      <c r="F50" s="4815">
        <f t="shared" si="26"/>
        <v>-4</v>
      </c>
      <c r="G50" s="4816">
        <f t="shared" si="25"/>
        <v>0</v>
      </c>
      <c r="H50" s="4816">
        <f t="shared" si="25"/>
        <v>0</v>
      </c>
      <c r="I50" s="4816">
        <f t="shared" si="25"/>
        <v>0</v>
      </c>
      <c r="J50" s="4816">
        <f t="shared" si="25"/>
        <v>0</v>
      </c>
      <c r="K50" s="4816">
        <f t="shared" si="25"/>
        <v>0</v>
      </c>
      <c r="L50" s="4816">
        <f t="shared" si="25"/>
        <v>0</v>
      </c>
      <c r="M50" s="4805"/>
      <c r="N50" s="4806"/>
      <c r="O50" s="4748"/>
      <c r="P50" s="4773"/>
      <c r="Q50" s="4773"/>
      <c r="R50" s="4773"/>
      <c r="S50" s="4815">
        <f t="shared" si="27"/>
        <v>-4</v>
      </c>
      <c r="T50" s="4827">
        <f t="shared" si="28"/>
        <v>0</v>
      </c>
      <c r="U50" s="4817">
        <f>'50.33'!C61</f>
        <v>0</v>
      </c>
      <c r="V50" s="4817">
        <f>'50.33'!D61</f>
        <v>0</v>
      </c>
      <c r="W50" s="4827">
        <f t="shared" si="29"/>
        <v>0</v>
      </c>
      <c r="X50" s="4817">
        <f>'50.33'!F61</f>
        <v>0</v>
      </c>
      <c r="Y50" s="4817">
        <f>'50.33'!G61</f>
        <v>0</v>
      </c>
      <c r="Z50" s="4807"/>
      <c r="AA50" s="4808"/>
      <c r="AB50" s="4748"/>
      <c r="AC50" s="4773"/>
      <c r="AD50" s="4773"/>
      <c r="AE50" s="4773"/>
      <c r="AF50" s="4815">
        <f t="shared" si="30"/>
        <v>-4</v>
      </c>
      <c r="AG50" s="4827">
        <f t="shared" si="31"/>
        <v>0</v>
      </c>
      <c r="AH50" s="4817">
        <f>'50.36'!C41</f>
        <v>0</v>
      </c>
      <c r="AI50" s="4817">
        <f>'50.36'!D41</f>
        <v>0</v>
      </c>
      <c r="AJ50" s="4827">
        <f t="shared" si="32"/>
        <v>0</v>
      </c>
      <c r="AK50" s="4817">
        <f>'50.36'!F41</f>
        <v>0</v>
      </c>
      <c r="AL50" s="4817">
        <f>'50.36'!G41</f>
        <v>0</v>
      </c>
      <c r="AM50" s="4807"/>
      <c r="AN50" s="4808"/>
      <c r="AO50" s="4748"/>
      <c r="AP50" s="4773"/>
      <c r="AQ50" s="4773"/>
      <c r="AR50" s="4773"/>
      <c r="AS50" s="4815">
        <f t="shared" si="33"/>
        <v>-4</v>
      </c>
      <c r="AT50" s="4827">
        <f t="shared" si="34"/>
        <v>0</v>
      </c>
      <c r="AU50" s="4817">
        <f>'50.31'!C41</f>
        <v>0</v>
      </c>
      <c r="AV50" s="4817">
        <f>'50.31'!D41</f>
        <v>0</v>
      </c>
      <c r="AW50" s="4827">
        <f t="shared" si="35"/>
        <v>0</v>
      </c>
      <c r="AX50" s="4817">
        <f>'50.31'!F41</f>
        <v>0</v>
      </c>
      <c r="AY50" s="4817">
        <f>'50.31'!G41</f>
        <v>0</v>
      </c>
      <c r="AZ50" s="4807"/>
      <c r="BA50" s="4808"/>
      <c r="BB50" s="4748"/>
      <c r="BC50" s="4773"/>
      <c r="BD50" s="4773"/>
      <c r="BE50" s="4773"/>
      <c r="BF50" s="4815">
        <f t="shared" si="36"/>
        <v>-4</v>
      </c>
      <c r="BG50" s="4827">
        <f t="shared" si="37"/>
        <v>0</v>
      </c>
      <c r="BH50" s="4817">
        <f>'50.37'!C41</f>
        <v>0</v>
      </c>
      <c r="BI50" s="4817">
        <f>'50.37'!D41</f>
        <v>0</v>
      </c>
      <c r="BJ50" s="4827">
        <f t="shared" si="38"/>
        <v>0</v>
      </c>
      <c r="BK50" s="4817">
        <f>'50.37'!F41</f>
        <v>0</v>
      </c>
      <c r="BL50" s="4817">
        <f>'50.37'!G41</f>
        <v>0</v>
      </c>
      <c r="BM50" s="4747"/>
      <c r="BN50" s="4730"/>
      <c r="BO50" s="4748"/>
      <c r="BP50" s="4773"/>
      <c r="BQ50" s="4773"/>
      <c r="BR50" s="4773"/>
      <c r="BS50" s="4815">
        <f t="shared" si="39"/>
        <v>-4</v>
      </c>
      <c r="BT50" s="4827">
        <f t="shared" si="40"/>
        <v>0</v>
      </c>
      <c r="BU50" s="4817">
        <f>'50.32'!C41</f>
        <v>0</v>
      </c>
      <c r="BV50" s="4817">
        <f>'50.32'!D41</f>
        <v>0</v>
      </c>
      <c r="BW50" s="4827">
        <f t="shared" si="41"/>
        <v>0</v>
      </c>
      <c r="BX50" s="4817">
        <f>'50.32'!F41</f>
        <v>0</v>
      </c>
      <c r="BY50" s="4817">
        <f>'50.32'!G41</f>
        <v>0</v>
      </c>
      <c r="BZ50" s="4747"/>
      <c r="CA50" s="4730"/>
      <c r="CB50" s="4748"/>
      <c r="CC50" s="4773"/>
      <c r="CD50" s="4773"/>
      <c r="CE50" s="4773"/>
      <c r="CF50" s="4815">
        <f t="shared" si="42"/>
        <v>-4</v>
      </c>
      <c r="CG50" s="4827">
        <f t="shared" si="43"/>
        <v>0</v>
      </c>
      <c r="CH50" s="4817">
        <f>'50.35'!C41</f>
        <v>0</v>
      </c>
      <c r="CI50" s="4817">
        <f>'50.35'!D41</f>
        <v>0</v>
      </c>
      <c r="CJ50" s="4827">
        <f t="shared" si="44"/>
        <v>0</v>
      </c>
      <c r="CK50" s="4817">
        <f>'50.35'!F41</f>
        <v>0</v>
      </c>
      <c r="CL50" s="4817">
        <f>'50.35'!G41</f>
        <v>0</v>
      </c>
      <c r="CM50" s="4747"/>
      <c r="CN50" s="4730"/>
      <c r="CO50" s="4748"/>
      <c r="CP50" s="4773"/>
      <c r="CQ50" s="4773"/>
      <c r="CR50" s="4773"/>
      <c r="CS50" s="4815">
        <f t="shared" si="45"/>
        <v>-4</v>
      </c>
      <c r="CT50" s="4827">
        <f t="shared" si="46"/>
        <v>0</v>
      </c>
      <c r="CU50" s="4817">
        <f>'50.34'!C41</f>
        <v>0</v>
      </c>
      <c r="CV50" s="4817">
        <f>'50.34'!D41</f>
        <v>0</v>
      </c>
      <c r="CW50" s="4827">
        <f t="shared" si="47"/>
        <v>0</v>
      </c>
      <c r="CX50" s="4817">
        <f>'50.34'!F41</f>
        <v>0</v>
      </c>
      <c r="CY50" s="4817">
        <f>'50.34'!G41</f>
        <v>0</v>
      </c>
      <c r="CZ50" s="4747"/>
      <c r="DA50" s="4730"/>
    </row>
    <row r="51" spans="1:105" ht="14">
      <c r="A51" s="4730"/>
      <c r="B51" s="4748"/>
      <c r="C51" s="4773"/>
      <c r="D51" s="4773"/>
      <c r="E51" s="4773"/>
      <c r="F51" s="4815">
        <f t="shared" si="26"/>
        <v>-5</v>
      </c>
      <c r="G51" s="4816">
        <f t="shared" si="25"/>
        <v>0</v>
      </c>
      <c r="H51" s="4816">
        <f t="shared" si="25"/>
        <v>0</v>
      </c>
      <c r="I51" s="4816">
        <f t="shared" si="25"/>
        <v>0</v>
      </c>
      <c r="J51" s="4816">
        <f t="shared" si="25"/>
        <v>0</v>
      </c>
      <c r="K51" s="4816">
        <f t="shared" si="25"/>
        <v>0</v>
      </c>
      <c r="L51" s="4816">
        <f t="shared" si="25"/>
        <v>0</v>
      </c>
      <c r="M51" s="4805"/>
      <c r="N51" s="4806"/>
      <c r="O51" s="4748"/>
      <c r="P51" s="4773"/>
      <c r="Q51" s="4773"/>
      <c r="R51" s="4773"/>
      <c r="S51" s="4815">
        <f t="shared" si="27"/>
        <v>-5</v>
      </c>
      <c r="T51" s="4827">
        <f t="shared" si="28"/>
        <v>0</v>
      </c>
      <c r="U51" s="4817">
        <f>'50.33'!C62</f>
        <v>0</v>
      </c>
      <c r="V51" s="4817">
        <f>'50.33'!D62</f>
        <v>0</v>
      </c>
      <c r="W51" s="4827">
        <f t="shared" si="29"/>
        <v>0</v>
      </c>
      <c r="X51" s="4817">
        <f>'50.33'!F62</f>
        <v>0</v>
      </c>
      <c r="Y51" s="4817">
        <f>'50.33'!G62</f>
        <v>0</v>
      </c>
      <c r="Z51" s="4807"/>
      <c r="AA51" s="4808"/>
      <c r="AB51" s="4748"/>
      <c r="AC51" s="4773"/>
      <c r="AD51" s="4773"/>
      <c r="AE51" s="4773"/>
      <c r="AF51" s="4815">
        <f t="shared" si="30"/>
        <v>-5</v>
      </c>
      <c r="AG51" s="4827">
        <f t="shared" si="31"/>
        <v>0</v>
      </c>
      <c r="AH51" s="4817">
        <f>'50.36'!C42</f>
        <v>0</v>
      </c>
      <c r="AI51" s="4817">
        <f>'50.36'!D42</f>
        <v>0</v>
      </c>
      <c r="AJ51" s="4827">
        <f t="shared" si="32"/>
        <v>0</v>
      </c>
      <c r="AK51" s="4817">
        <f>'50.36'!F42</f>
        <v>0</v>
      </c>
      <c r="AL51" s="4817">
        <f>'50.36'!G42</f>
        <v>0</v>
      </c>
      <c r="AM51" s="4807"/>
      <c r="AN51" s="4808"/>
      <c r="AO51" s="4748"/>
      <c r="AP51" s="4773"/>
      <c r="AQ51" s="4773"/>
      <c r="AR51" s="4773"/>
      <c r="AS51" s="4815">
        <f t="shared" si="33"/>
        <v>-5</v>
      </c>
      <c r="AT51" s="4827">
        <f t="shared" si="34"/>
        <v>0</v>
      </c>
      <c r="AU51" s="4817">
        <f>'50.31'!C42</f>
        <v>0</v>
      </c>
      <c r="AV51" s="4817">
        <f>'50.31'!D42</f>
        <v>0</v>
      </c>
      <c r="AW51" s="4827">
        <f t="shared" si="35"/>
        <v>0</v>
      </c>
      <c r="AX51" s="4817">
        <f>'50.31'!F42</f>
        <v>0</v>
      </c>
      <c r="AY51" s="4817">
        <f>'50.31'!G42</f>
        <v>0</v>
      </c>
      <c r="AZ51" s="4807"/>
      <c r="BA51" s="4808"/>
      <c r="BB51" s="4748"/>
      <c r="BC51" s="4773"/>
      <c r="BD51" s="4773"/>
      <c r="BE51" s="4773"/>
      <c r="BF51" s="4815">
        <f t="shared" si="36"/>
        <v>-5</v>
      </c>
      <c r="BG51" s="4827">
        <f t="shared" si="37"/>
        <v>0</v>
      </c>
      <c r="BH51" s="4817">
        <f>'50.37'!C42</f>
        <v>0</v>
      </c>
      <c r="BI51" s="4817">
        <f>'50.37'!D42</f>
        <v>0</v>
      </c>
      <c r="BJ51" s="4827">
        <f t="shared" si="38"/>
        <v>0</v>
      </c>
      <c r="BK51" s="4817">
        <f>'50.37'!F42</f>
        <v>0</v>
      </c>
      <c r="BL51" s="4817">
        <f>'50.37'!G42</f>
        <v>0</v>
      </c>
      <c r="BM51" s="4747"/>
      <c r="BN51" s="4730"/>
      <c r="BO51" s="4748"/>
      <c r="BP51" s="4773"/>
      <c r="BQ51" s="4773"/>
      <c r="BR51" s="4773"/>
      <c r="BS51" s="4815">
        <f t="shared" si="39"/>
        <v>-5</v>
      </c>
      <c r="BT51" s="4827">
        <f t="shared" si="40"/>
        <v>0</v>
      </c>
      <c r="BU51" s="4817">
        <f>'50.32'!C42</f>
        <v>0</v>
      </c>
      <c r="BV51" s="4817">
        <f>'50.32'!D42</f>
        <v>0</v>
      </c>
      <c r="BW51" s="4827">
        <f t="shared" si="41"/>
        <v>0</v>
      </c>
      <c r="BX51" s="4817">
        <f>'50.32'!F42</f>
        <v>0</v>
      </c>
      <c r="BY51" s="4817">
        <f>'50.32'!G42</f>
        <v>0</v>
      </c>
      <c r="BZ51" s="4747"/>
      <c r="CA51" s="4730"/>
      <c r="CB51" s="4748"/>
      <c r="CC51" s="4773"/>
      <c r="CD51" s="4773"/>
      <c r="CE51" s="4773"/>
      <c r="CF51" s="4815">
        <f t="shared" si="42"/>
        <v>-5</v>
      </c>
      <c r="CG51" s="4827">
        <f t="shared" si="43"/>
        <v>0</v>
      </c>
      <c r="CH51" s="4817">
        <f>'50.35'!C42</f>
        <v>0</v>
      </c>
      <c r="CI51" s="4817">
        <f>'50.35'!D42</f>
        <v>0</v>
      </c>
      <c r="CJ51" s="4827">
        <f t="shared" si="44"/>
        <v>0</v>
      </c>
      <c r="CK51" s="4817">
        <f>'50.35'!F42</f>
        <v>0</v>
      </c>
      <c r="CL51" s="4817">
        <f>'50.35'!G42</f>
        <v>0</v>
      </c>
      <c r="CM51" s="4747"/>
      <c r="CN51" s="4730"/>
      <c r="CO51" s="4748"/>
      <c r="CP51" s="4773"/>
      <c r="CQ51" s="4773"/>
      <c r="CR51" s="4773"/>
      <c r="CS51" s="4815">
        <f t="shared" si="45"/>
        <v>-5</v>
      </c>
      <c r="CT51" s="4827">
        <f t="shared" si="46"/>
        <v>0</v>
      </c>
      <c r="CU51" s="4817">
        <f>'50.34'!C42</f>
        <v>0</v>
      </c>
      <c r="CV51" s="4817">
        <f>'50.34'!D42</f>
        <v>0</v>
      </c>
      <c r="CW51" s="4827">
        <f t="shared" si="47"/>
        <v>0</v>
      </c>
      <c r="CX51" s="4817">
        <f>'50.34'!F42</f>
        <v>0</v>
      </c>
      <c r="CY51" s="4817">
        <f>'50.34'!G42</f>
        <v>0</v>
      </c>
      <c r="CZ51" s="4747"/>
      <c r="DA51" s="4730"/>
    </row>
    <row r="52" spans="1:105" ht="14">
      <c r="A52" s="4730"/>
      <c r="B52" s="4748"/>
      <c r="C52" s="4773"/>
      <c r="D52" s="4773"/>
      <c r="E52" s="4773"/>
      <c r="F52" s="4815">
        <f t="shared" si="26"/>
        <v>-6</v>
      </c>
      <c r="G52" s="4816">
        <f t="shared" si="25"/>
        <v>0</v>
      </c>
      <c r="H52" s="4816">
        <f t="shared" si="25"/>
        <v>0</v>
      </c>
      <c r="I52" s="4816">
        <f t="shared" si="25"/>
        <v>0</v>
      </c>
      <c r="J52" s="4816">
        <f t="shared" si="25"/>
        <v>0</v>
      </c>
      <c r="K52" s="4816">
        <f t="shared" si="25"/>
        <v>0</v>
      </c>
      <c r="L52" s="4816">
        <f t="shared" si="25"/>
        <v>0</v>
      </c>
      <c r="M52" s="4805"/>
      <c r="N52" s="4806"/>
      <c r="O52" s="4748"/>
      <c r="P52" s="4773"/>
      <c r="Q52" s="4773"/>
      <c r="R52" s="4773"/>
      <c r="S52" s="4815">
        <f t="shared" si="27"/>
        <v>-6</v>
      </c>
      <c r="T52" s="4827">
        <f t="shared" si="28"/>
        <v>0</v>
      </c>
      <c r="U52" s="4817">
        <f>'50.33'!C63</f>
        <v>0</v>
      </c>
      <c r="V52" s="4817">
        <f>'50.33'!D63</f>
        <v>0</v>
      </c>
      <c r="W52" s="4827">
        <f t="shared" si="29"/>
        <v>0</v>
      </c>
      <c r="X52" s="4817">
        <f>'50.33'!F63</f>
        <v>0</v>
      </c>
      <c r="Y52" s="4817">
        <f>'50.33'!G63</f>
        <v>0</v>
      </c>
      <c r="Z52" s="4807"/>
      <c r="AA52" s="4808"/>
      <c r="AB52" s="4748"/>
      <c r="AC52" s="4773"/>
      <c r="AD52" s="4773"/>
      <c r="AE52" s="4773"/>
      <c r="AF52" s="4815">
        <f t="shared" si="30"/>
        <v>-6</v>
      </c>
      <c r="AG52" s="4827">
        <f t="shared" si="31"/>
        <v>0</v>
      </c>
      <c r="AH52" s="4817">
        <f>'50.36'!C43</f>
        <v>0</v>
      </c>
      <c r="AI52" s="4817">
        <f>'50.36'!D43</f>
        <v>0</v>
      </c>
      <c r="AJ52" s="4827">
        <f t="shared" si="32"/>
        <v>0</v>
      </c>
      <c r="AK52" s="4817">
        <f>'50.36'!F43</f>
        <v>0</v>
      </c>
      <c r="AL52" s="4817">
        <f>'50.36'!G43</f>
        <v>0</v>
      </c>
      <c r="AM52" s="4807"/>
      <c r="AN52" s="4808"/>
      <c r="AO52" s="4748"/>
      <c r="AP52" s="4773"/>
      <c r="AQ52" s="4773"/>
      <c r="AR52" s="4773"/>
      <c r="AS52" s="4815">
        <f t="shared" si="33"/>
        <v>-6</v>
      </c>
      <c r="AT52" s="4827">
        <f t="shared" si="34"/>
        <v>0</v>
      </c>
      <c r="AU52" s="4817">
        <f>'50.31'!C43</f>
        <v>0</v>
      </c>
      <c r="AV52" s="4817">
        <f>'50.31'!D43</f>
        <v>0</v>
      </c>
      <c r="AW52" s="4827">
        <f t="shared" si="35"/>
        <v>0</v>
      </c>
      <c r="AX52" s="4817">
        <f>'50.31'!F43</f>
        <v>0</v>
      </c>
      <c r="AY52" s="4817">
        <f>'50.31'!G43</f>
        <v>0</v>
      </c>
      <c r="AZ52" s="4807"/>
      <c r="BA52" s="4808"/>
      <c r="BB52" s="4748"/>
      <c r="BC52" s="4773"/>
      <c r="BD52" s="4773"/>
      <c r="BE52" s="4773"/>
      <c r="BF52" s="4815">
        <f t="shared" si="36"/>
        <v>-6</v>
      </c>
      <c r="BG52" s="4827">
        <f t="shared" si="37"/>
        <v>0</v>
      </c>
      <c r="BH52" s="4817">
        <f>'50.37'!C43</f>
        <v>0</v>
      </c>
      <c r="BI52" s="4817">
        <f>'50.37'!D43</f>
        <v>0</v>
      </c>
      <c r="BJ52" s="4827">
        <f t="shared" si="38"/>
        <v>0</v>
      </c>
      <c r="BK52" s="4817">
        <f>'50.37'!F43</f>
        <v>0</v>
      </c>
      <c r="BL52" s="4817">
        <f>'50.37'!G43</f>
        <v>0</v>
      </c>
      <c r="BM52" s="4747"/>
      <c r="BN52" s="4730"/>
      <c r="BO52" s="4748"/>
      <c r="BP52" s="4773"/>
      <c r="BQ52" s="4773"/>
      <c r="BR52" s="4773"/>
      <c r="BS52" s="4815">
        <f t="shared" si="39"/>
        <v>-6</v>
      </c>
      <c r="BT52" s="4827">
        <f t="shared" si="40"/>
        <v>0</v>
      </c>
      <c r="BU52" s="4817">
        <f>'50.32'!C43</f>
        <v>0</v>
      </c>
      <c r="BV52" s="4817">
        <f>'50.32'!D43</f>
        <v>0</v>
      </c>
      <c r="BW52" s="4827">
        <f t="shared" si="41"/>
        <v>0</v>
      </c>
      <c r="BX52" s="4817">
        <f>'50.32'!F43</f>
        <v>0</v>
      </c>
      <c r="BY52" s="4817">
        <f>'50.32'!G43</f>
        <v>0</v>
      </c>
      <c r="BZ52" s="4747"/>
      <c r="CA52" s="4730"/>
      <c r="CB52" s="4748"/>
      <c r="CC52" s="4773"/>
      <c r="CD52" s="4773"/>
      <c r="CE52" s="4773"/>
      <c r="CF52" s="4815">
        <f t="shared" si="42"/>
        <v>-6</v>
      </c>
      <c r="CG52" s="4827">
        <f t="shared" si="43"/>
        <v>0</v>
      </c>
      <c r="CH52" s="4817">
        <f>'50.35'!C43</f>
        <v>0</v>
      </c>
      <c r="CI52" s="4817">
        <f>'50.35'!D43</f>
        <v>0</v>
      </c>
      <c r="CJ52" s="4827">
        <f t="shared" si="44"/>
        <v>0</v>
      </c>
      <c r="CK52" s="4817">
        <f>'50.35'!F43</f>
        <v>0</v>
      </c>
      <c r="CL52" s="4817">
        <f>'50.35'!G43</f>
        <v>0</v>
      </c>
      <c r="CM52" s="4747"/>
      <c r="CN52" s="4730"/>
      <c r="CO52" s="4748"/>
      <c r="CP52" s="4773"/>
      <c r="CQ52" s="4773"/>
      <c r="CR52" s="4773"/>
      <c r="CS52" s="4815">
        <f t="shared" si="45"/>
        <v>-6</v>
      </c>
      <c r="CT52" s="4827">
        <f t="shared" si="46"/>
        <v>0</v>
      </c>
      <c r="CU52" s="4817">
        <f>'50.34'!C43</f>
        <v>0</v>
      </c>
      <c r="CV52" s="4817">
        <f>'50.34'!D43</f>
        <v>0</v>
      </c>
      <c r="CW52" s="4827">
        <f t="shared" si="47"/>
        <v>0</v>
      </c>
      <c r="CX52" s="4817">
        <f>'50.34'!F43</f>
        <v>0</v>
      </c>
      <c r="CY52" s="4817">
        <f>'50.34'!G43</f>
        <v>0</v>
      </c>
      <c r="CZ52" s="4747"/>
      <c r="DA52" s="4730"/>
    </row>
    <row r="53" spans="1:105" ht="14">
      <c r="A53" s="4730"/>
      <c r="B53" s="4748"/>
      <c r="C53" s="4773"/>
      <c r="D53" s="4773"/>
      <c r="E53" s="4773"/>
      <c r="F53" s="4815">
        <f t="shared" si="26"/>
        <v>-7</v>
      </c>
      <c r="G53" s="4816">
        <f t="shared" si="25"/>
        <v>0</v>
      </c>
      <c r="H53" s="4816">
        <f t="shared" si="25"/>
        <v>0</v>
      </c>
      <c r="I53" s="4816">
        <f t="shared" si="25"/>
        <v>0</v>
      </c>
      <c r="J53" s="4816">
        <f t="shared" si="25"/>
        <v>0</v>
      </c>
      <c r="K53" s="4816">
        <f t="shared" si="25"/>
        <v>0</v>
      </c>
      <c r="L53" s="4816">
        <f t="shared" si="25"/>
        <v>0</v>
      </c>
      <c r="M53" s="4805"/>
      <c r="N53" s="4806"/>
      <c r="O53" s="4748"/>
      <c r="P53" s="4773"/>
      <c r="Q53" s="4773"/>
      <c r="R53" s="4773"/>
      <c r="S53" s="4815">
        <f t="shared" si="27"/>
        <v>-7</v>
      </c>
      <c r="T53" s="4827">
        <f t="shared" si="28"/>
        <v>0</v>
      </c>
      <c r="U53" s="4817">
        <f>'50.33'!C64</f>
        <v>0</v>
      </c>
      <c r="V53" s="4817">
        <f>'50.33'!D64</f>
        <v>0</v>
      </c>
      <c r="W53" s="4827">
        <f t="shared" si="29"/>
        <v>0</v>
      </c>
      <c r="X53" s="4817">
        <f>'50.33'!F64</f>
        <v>0</v>
      </c>
      <c r="Y53" s="4817">
        <f>'50.33'!G64</f>
        <v>0</v>
      </c>
      <c r="Z53" s="4807"/>
      <c r="AA53" s="4808"/>
      <c r="AB53" s="4748"/>
      <c r="AC53" s="4773"/>
      <c r="AD53" s="4773"/>
      <c r="AE53" s="4773"/>
      <c r="AF53" s="4815">
        <f t="shared" si="30"/>
        <v>-7</v>
      </c>
      <c r="AG53" s="4827">
        <f t="shared" si="31"/>
        <v>0</v>
      </c>
      <c r="AH53" s="4817">
        <f>'50.36'!C44</f>
        <v>0</v>
      </c>
      <c r="AI53" s="4817">
        <f>'50.36'!D44</f>
        <v>0</v>
      </c>
      <c r="AJ53" s="4827">
        <f t="shared" si="32"/>
        <v>0</v>
      </c>
      <c r="AK53" s="4817">
        <f>'50.36'!F44</f>
        <v>0</v>
      </c>
      <c r="AL53" s="4817">
        <f>'50.36'!G44</f>
        <v>0</v>
      </c>
      <c r="AM53" s="4807"/>
      <c r="AN53" s="4808"/>
      <c r="AO53" s="4748"/>
      <c r="AP53" s="4773"/>
      <c r="AQ53" s="4773"/>
      <c r="AR53" s="4773"/>
      <c r="AS53" s="4815">
        <f t="shared" si="33"/>
        <v>-7</v>
      </c>
      <c r="AT53" s="4827">
        <f t="shared" si="34"/>
        <v>0</v>
      </c>
      <c r="AU53" s="4817">
        <f>'50.31'!C44</f>
        <v>0</v>
      </c>
      <c r="AV53" s="4817">
        <f>'50.31'!D44</f>
        <v>0</v>
      </c>
      <c r="AW53" s="4827">
        <f t="shared" si="35"/>
        <v>0</v>
      </c>
      <c r="AX53" s="4817">
        <f>'50.31'!F44</f>
        <v>0</v>
      </c>
      <c r="AY53" s="4817">
        <f>'50.31'!G44</f>
        <v>0</v>
      </c>
      <c r="AZ53" s="4807"/>
      <c r="BA53" s="4808"/>
      <c r="BB53" s="4748"/>
      <c r="BC53" s="4773"/>
      <c r="BD53" s="4773"/>
      <c r="BE53" s="4773"/>
      <c r="BF53" s="4815">
        <f t="shared" si="36"/>
        <v>-7</v>
      </c>
      <c r="BG53" s="4827">
        <f t="shared" si="37"/>
        <v>0</v>
      </c>
      <c r="BH53" s="4817">
        <f>'50.37'!C44</f>
        <v>0</v>
      </c>
      <c r="BI53" s="4817">
        <f>'50.37'!D44</f>
        <v>0</v>
      </c>
      <c r="BJ53" s="4827">
        <f t="shared" si="38"/>
        <v>0</v>
      </c>
      <c r="BK53" s="4817">
        <f>'50.37'!F44</f>
        <v>0</v>
      </c>
      <c r="BL53" s="4817">
        <f>'50.37'!G44</f>
        <v>0</v>
      </c>
      <c r="BM53" s="4747"/>
      <c r="BN53" s="4730"/>
      <c r="BO53" s="4748"/>
      <c r="BP53" s="4773"/>
      <c r="BQ53" s="4773"/>
      <c r="BR53" s="4773"/>
      <c r="BS53" s="4815">
        <f t="shared" si="39"/>
        <v>-7</v>
      </c>
      <c r="BT53" s="4827">
        <f t="shared" si="40"/>
        <v>0</v>
      </c>
      <c r="BU53" s="4817">
        <f>'50.32'!C44</f>
        <v>0</v>
      </c>
      <c r="BV53" s="4817">
        <f>'50.32'!D44</f>
        <v>0</v>
      </c>
      <c r="BW53" s="4827">
        <f t="shared" si="41"/>
        <v>0</v>
      </c>
      <c r="BX53" s="4817">
        <f>'50.32'!F44</f>
        <v>0</v>
      </c>
      <c r="BY53" s="4817">
        <f>'50.32'!G44</f>
        <v>0</v>
      </c>
      <c r="BZ53" s="4747"/>
      <c r="CA53" s="4730"/>
      <c r="CB53" s="4748"/>
      <c r="CC53" s="4773"/>
      <c r="CD53" s="4773"/>
      <c r="CE53" s="4773"/>
      <c r="CF53" s="4815">
        <f t="shared" si="42"/>
        <v>-7</v>
      </c>
      <c r="CG53" s="4827">
        <f t="shared" si="43"/>
        <v>0</v>
      </c>
      <c r="CH53" s="4817">
        <f>'50.35'!C44</f>
        <v>0</v>
      </c>
      <c r="CI53" s="4817">
        <f>'50.35'!D44</f>
        <v>0</v>
      </c>
      <c r="CJ53" s="4827">
        <f t="shared" si="44"/>
        <v>0</v>
      </c>
      <c r="CK53" s="4817">
        <f>'50.35'!F44</f>
        <v>0</v>
      </c>
      <c r="CL53" s="4817">
        <f>'50.35'!G44</f>
        <v>0</v>
      </c>
      <c r="CM53" s="4747"/>
      <c r="CN53" s="4730"/>
      <c r="CO53" s="4748"/>
      <c r="CP53" s="4773"/>
      <c r="CQ53" s="4773"/>
      <c r="CR53" s="4773"/>
      <c r="CS53" s="4815">
        <f t="shared" si="45"/>
        <v>-7</v>
      </c>
      <c r="CT53" s="4827">
        <f t="shared" si="46"/>
        <v>0</v>
      </c>
      <c r="CU53" s="4817">
        <f>'50.34'!C44</f>
        <v>0</v>
      </c>
      <c r="CV53" s="4817">
        <f>'50.34'!D44</f>
        <v>0</v>
      </c>
      <c r="CW53" s="4827">
        <f t="shared" si="47"/>
        <v>0</v>
      </c>
      <c r="CX53" s="4817">
        <f>'50.34'!F44</f>
        <v>0</v>
      </c>
      <c r="CY53" s="4817">
        <f>'50.34'!G44</f>
        <v>0</v>
      </c>
      <c r="CZ53" s="4747"/>
      <c r="DA53" s="4730"/>
    </row>
    <row r="54" spans="1:105" ht="14">
      <c r="A54" s="4730"/>
      <c r="B54" s="4748"/>
      <c r="C54" s="4773"/>
      <c r="D54" s="4773"/>
      <c r="E54" s="4773"/>
      <c r="F54" s="4815">
        <f t="shared" si="26"/>
        <v>-8</v>
      </c>
      <c r="G54" s="4816">
        <f t="shared" si="25"/>
        <v>0</v>
      </c>
      <c r="H54" s="4816">
        <f t="shared" si="25"/>
        <v>0</v>
      </c>
      <c r="I54" s="4816">
        <f t="shared" si="25"/>
        <v>0</v>
      </c>
      <c r="J54" s="4816">
        <f t="shared" si="25"/>
        <v>0</v>
      </c>
      <c r="K54" s="4816">
        <f t="shared" si="25"/>
        <v>0</v>
      </c>
      <c r="L54" s="4816">
        <f t="shared" si="25"/>
        <v>0</v>
      </c>
      <c r="M54" s="4805"/>
      <c r="N54" s="4806"/>
      <c r="O54" s="4748"/>
      <c r="P54" s="4773"/>
      <c r="Q54" s="4773"/>
      <c r="R54" s="4773"/>
      <c r="S54" s="4815">
        <f t="shared" si="27"/>
        <v>-8</v>
      </c>
      <c r="T54" s="4827">
        <f t="shared" si="28"/>
        <v>0</v>
      </c>
      <c r="U54" s="4817">
        <f>'50.33'!C65</f>
        <v>0</v>
      </c>
      <c r="V54" s="4817">
        <f>'50.33'!D65</f>
        <v>0</v>
      </c>
      <c r="W54" s="4827">
        <f t="shared" si="29"/>
        <v>0</v>
      </c>
      <c r="X54" s="4817">
        <f>'50.33'!F65</f>
        <v>0</v>
      </c>
      <c r="Y54" s="4817">
        <f>'50.33'!G65</f>
        <v>0</v>
      </c>
      <c r="Z54" s="4807"/>
      <c r="AA54" s="4808"/>
      <c r="AB54" s="4748"/>
      <c r="AC54" s="4773"/>
      <c r="AD54" s="4773"/>
      <c r="AE54" s="4773"/>
      <c r="AF54" s="4815">
        <f t="shared" si="30"/>
        <v>-8</v>
      </c>
      <c r="AG54" s="4827">
        <f t="shared" si="31"/>
        <v>0</v>
      </c>
      <c r="AH54" s="4817">
        <f>'50.36'!C45</f>
        <v>0</v>
      </c>
      <c r="AI54" s="4817">
        <f>'50.36'!D45</f>
        <v>0</v>
      </c>
      <c r="AJ54" s="4827">
        <f t="shared" si="32"/>
        <v>0</v>
      </c>
      <c r="AK54" s="4817">
        <f>'50.36'!F45</f>
        <v>0</v>
      </c>
      <c r="AL54" s="4817">
        <f>'50.36'!G45</f>
        <v>0</v>
      </c>
      <c r="AM54" s="4807"/>
      <c r="AN54" s="4808"/>
      <c r="AO54" s="4748"/>
      <c r="AP54" s="4773"/>
      <c r="AQ54" s="4773"/>
      <c r="AR54" s="4773"/>
      <c r="AS54" s="4815">
        <f t="shared" si="33"/>
        <v>-8</v>
      </c>
      <c r="AT54" s="4827">
        <f t="shared" si="34"/>
        <v>0</v>
      </c>
      <c r="AU54" s="4817">
        <f>'50.31'!C45</f>
        <v>0</v>
      </c>
      <c r="AV54" s="4817">
        <f>'50.31'!D45</f>
        <v>0</v>
      </c>
      <c r="AW54" s="4827">
        <f t="shared" si="35"/>
        <v>0</v>
      </c>
      <c r="AX54" s="4817">
        <f>'50.31'!F45</f>
        <v>0</v>
      </c>
      <c r="AY54" s="4817">
        <f>'50.31'!G45</f>
        <v>0</v>
      </c>
      <c r="AZ54" s="4807"/>
      <c r="BA54" s="4808"/>
      <c r="BB54" s="4748"/>
      <c r="BC54" s="4773"/>
      <c r="BD54" s="4773"/>
      <c r="BE54" s="4773"/>
      <c r="BF54" s="4815">
        <f t="shared" si="36"/>
        <v>-8</v>
      </c>
      <c r="BG54" s="4827">
        <f t="shared" si="37"/>
        <v>0</v>
      </c>
      <c r="BH54" s="4817">
        <f>'50.37'!C45</f>
        <v>0</v>
      </c>
      <c r="BI54" s="4817">
        <f>'50.37'!D45</f>
        <v>0</v>
      </c>
      <c r="BJ54" s="4827">
        <f t="shared" si="38"/>
        <v>0</v>
      </c>
      <c r="BK54" s="4817">
        <f>'50.37'!F45</f>
        <v>0</v>
      </c>
      <c r="BL54" s="4817">
        <f>'50.37'!G45</f>
        <v>0</v>
      </c>
      <c r="BM54" s="4747"/>
      <c r="BN54" s="4730"/>
      <c r="BO54" s="4748"/>
      <c r="BP54" s="4773"/>
      <c r="BQ54" s="4773"/>
      <c r="BR54" s="4773"/>
      <c r="BS54" s="4815">
        <f t="shared" si="39"/>
        <v>-8</v>
      </c>
      <c r="BT54" s="4827">
        <f t="shared" si="40"/>
        <v>0</v>
      </c>
      <c r="BU54" s="4817">
        <f>'50.32'!C45</f>
        <v>0</v>
      </c>
      <c r="BV54" s="4817">
        <f>'50.32'!D45</f>
        <v>0</v>
      </c>
      <c r="BW54" s="4827">
        <f t="shared" si="41"/>
        <v>0</v>
      </c>
      <c r="BX54" s="4817">
        <f>'50.32'!F45</f>
        <v>0</v>
      </c>
      <c r="BY54" s="4817">
        <f>'50.32'!G45</f>
        <v>0</v>
      </c>
      <c r="BZ54" s="4747"/>
      <c r="CA54" s="4730"/>
      <c r="CB54" s="4748"/>
      <c r="CC54" s="4773"/>
      <c r="CD54" s="4773"/>
      <c r="CE54" s="4773"/>
      <c r="CF54" s="4815">
        <f t="shared" si="42"/>
        <v>-8</v>
      </c>
      <c r="CG54" s="4827">
        <f t="shared" si="43"/>
        <v>0</v>
      </c>
      <c r="CH54" s="4817">
        <f>'50.35'!C45</f>
        <v>0</v>
      </c>
      <c r="CI54" s="4817">
        <f>'50.35'!D45</f>
        <v>0</v>
      </c>
      <c r="CJ54" s="4827">
        <f t="shared" si="44"/>
        <v>0</v>
      </c>
      <c r="CK54" s="4817">
        <f>'50.35'!F45</f>
        <v>0</v>
      </c>
      <c r="CL54" s="4817">
        <f>'50.35'!G45</f>
        <v>0</v>
      </c>
      <c r="CM54" s="4747"/>
      <c r="CN54" s="4730"/>
      <c r="CO54" s="4748"/>
      <c r="CP54" s="4773"/>
      <c r="CQ54" s="4773"/>
      <c r="CR54" s="4773"/>
      <c r="CS54" s="4815">
        <f t="shared" si="45"/>
        <v>-8</v>
      </c>
      <c r="CT54" s="4827">
        <f t="shared" si="46"/>
        <v>0</v>
      </c>
      <c r="CU54" s="4817">
        <f>'50.34'!C45</f>
        <v>0</v>
      </c>
      <c r="CV54" s="4817">
        <f>'50.34'!D45</f>
        <v>0</v>
      </c>
      <c r="CW54" s="4827">
        <f t="shared" si="47"/>
        <v>0</v>
      </c>
      <c r="CX54" s="4817">
        <f>'50.34'!F45</f>
        <v>0</v>
      </c>
      <c r="CY54" s="4817">
        <f>'50.34'!G45</f>
        <v>0</v>
      </c>
      <c r="CZ54" s="4747"/>
      <c r="DA54" s="4730"/>
    </row>
    <row r="55" spans="1:105" ht="14">
      <c r="A55" s="4730"/>
      <c r="B55" s="4748"/>
      <c r="C55" s="4773"/>
      <c r="D55" s="4773"/>
      <c r="E55" s="4773"/>
      <c r="F55" s="4815">
        <f t="shared" si="26"/>
        <v>-9</v>
      </c>
      <c r="G55" s="4816">
        <f t="shared" si="25"/>
        <v>0</v>
      </c>
      <c r="H55" s="4816">
        <f t="shared" si="25"/>
        <v>0</v>
      </c>
      <c r="I55" s="4816">
        <f t="shared" si="25"/>
        <v>0</v>
      </c>
      <c r="J55" s="4816">
        <f t="shared" si="25"/>
        <v>0</v>
      </c>
      <c r="K55" s="4816">
        <f t="shared" si="25"/>
        <v>0</v>
      </c>
      <c r="L55" s="4816">
        <f t="shared" si="25"/>
        <v>0</v>
      </c>
      <c r="M55" s="4805"/>
      <c r="N55" s="4806"/>
      <c r="O55" s="4748"/>
      <c r="P55" s="4773"/>
      <c r="Q55" s="4773"/>
      <c r="R55" s="4773"/>
      <c r="S55" s="4815">
        <f t="shared" si="27"/>
        <v>-9</v>
      </c>
      <c r="T55" s="4827">
        <f t="shared" si="28"/>
        <v>0</v>
      </c>
      <c r="U55" s="4817">
        <f>'50.33'!C66</f>
        <v>0</v>
      </c>
      <c r="V55" s="4817">
        <f>'50.33'!D66</f>
        <v>0</v>
      </c>
      <c r="W55" s="4827">
        <f t="shared" si="29"/>
        <v>0</v>
      </c>
      <c r="X55" s="4817">
        <f>'50.33'!F66</f>
        <v>0</v>
      </c>
      <c r="Y55" s="4817">
        <f>'50.33'!G66</f>
        <v>0</v>
      </c>
      <c r="Z55" s="4807"/>
      <c r="AA55" s="4808"/>
      <c r="AB55" s="4748"/>
      <c r="AC55" s="4773"/>
      <c r="AD55" s="4773"/>
      <c r="AE55" s="4773"/>
      <c r="AF55" s="4815">
        <f t="shared" si="30"/>
        <v>-9</v>
      </c>
      <c r="AG55" s="4827">
        <f t="shared" si="31"/>
        <v>0</v>
      </c>
      <c r="AH55" s="4817">
        <f>'50.36'!C46</f>
        <v>0</v>
      </c>
      <c r="AI55" s="4817">
        <f>'50.36'!D46</f>
        <v>0</v>
      </c>
      <c r="AJ55" s="4827">
        <f t="shared" si="32"/>
        <v>0</v>
      </c>
      <c r="AK55" s="4817">
        <f>'50.36'!F46</f>
        <v>0</v>
      </c>
      <c r="AL55" s="4817">
        <f>'50.36'!G46</f>
        <v>0</v>
      </c>
      <c r="AM55" s="4807"/>
      <c r="AN55" s="4808"/>
      <c r="AO55" s="4748"/>
      <c r="AP55" s="4773"/>
      <c r="AQ55" s="4773"/>
      <c r="AR55" s="4773"/>
      <c r="AS55" s="4815">
        <f t="shared" si="33"/>
        <v>-9</v>
      </c>
      <c r="AT55" s="4827">
        <f t="shared" si="34"/>
        <v>0</v>
      </c>
      <c r="AU55" s="4817">
        <f>'50.31'!C46</f>
        <v>0</v>
      </c>
      <c r="AV55" s="4817">
        <f>'50.31'!D46</f>
        <v>0</v>
      </c>
      <c r="AW55" s="4827">
        <f t="shared" si="35"/>
        <v>0</v>
      </c>
      <c r="AX55" s="4817">
        <f>'50.31'!F46</f>
        <v>0</v>
      </c>
      <c r="AY55" s="4817">
        <f>'50.31'!G46</f>
        <v>0</v>
      </c>
      <c r="AZ55" s="4807"/>
      <c r="BA55" s="4808"/>
      <c r="BB55" s="4748"/>
      <c r="BC55" s="4773"/>
      <c r="BD55" s="4773"/>
      <c r="BE55" s="4773"/>
      <c r="BF55" s="4815">
        <f t="shared" si="36"/>
        <v>-9</v>
      </c>
      <c r="BG55" s="4827">
        <f t="shared" si="37"/>
        <v>0</v>
      </c>
      <c r="BH55" s="4817">
        <f>'50.37'!C46</f>
        <v>0</v>
      </c>
      <c r="BI55" s="4817">
        <f>'50.37'!D46</f>
        <v>0</v>
      </c>
      <c r="BJ55" s="4827">
        <f t="shared" si="38"/>
        <v>0</v>
      </c>
      <c r="BK55" s="4817">
        <f>'50.37'!F46</f>
        <v>0</v>
      </c>
      <c r="BL55" s="4817">
        <f>'50.37'!G46</f>
        <v>0</v>
      </c>
      <c r="BM55" s="4747"/>
      <c r="BN55" s="4730"/>
      <c r="BO55" s="4748"/>
      <c r="BP55" s="4773"/>
      <c r="BQ55" s="4773"/>
      <c r="BR55" s="4773"/>
      <c r="BS55" s="4815">
        <f t="shared" si="39"/>
        <v>-9</v>
      </c>
      <c r="BT55" s="4827">
        <f t="shared" si="40"/>
        <v>0</v>
      </c>
      <c r="BU55" s="4817">
        <f>'50.32'!C46</f>
        <v>0</v>
      </c>
      <c r="BV55" s="4817">
        <f>'50.32'!D46</f>
        <v>0</v>
      </c>
      <c r="BW55" s="4827">
        <f t="shared" si="41"/>
        <v>0</v>
      </c>
      <c r="BX55" s="4817">
        <f>'50.32'!F46</f>
        <v>0</v>
      </c>
      <c r="BY55" s="4817">
        <f>'50.32'!G46</f>
        <v>0</v>
      </c>
      <c r="BZ55" s="4747"/>
      <c r="CA55" s="4730"/>
      <c r="CB55" s="4748"/>
      <c r="CC55" s="4773"/>
      <c r="CD55" s="4773"/>
      <c r="CE55" s="4773"/>
      <c r="CF55" s="4815">
        <f t="shared" si="42"/>
        <v>-9</v>
      </c>
      <c r="CG55" s="4827">
        <f t="shared" si="43"/>
        <v>0</v>
      </c>
      <c r="CH55" s="4817">
        <f>'50.35'!C46</f>
        <v>0</v>
      </c>
      <c r="CI55" s="4817">
        <f>'50.35'!D46</f>
        <v>0</v>
      </c>
      <c r="CJ55" s="4827">
        <f t="shared" si="44"/>
        <v>0</v>
      </c>
      <c r="CK55" s="4817">
        <f>'50.35'!F46</f>
        <v>0</v>
      </c>
      <c r="CL55" s="4817">
        <f>'50.35'!G46</f>
        <v>0</v>
      </c>
      <c r="CM55" s="4747"/>
      <c r="CN55" s="4730"/>
      <c r="CO55" s="4748"/>
      <c r="CP55" s="4773"/>
      <c r="CQ55" s="4773"/>
      <c r="CR55" s="4773"/>
      <c r="CS55" s="4815">
        <f t="shared" si="45"/>
        <v>-9</v>
      </c>
      <c r="CT55" s="4827">
        <f t="shared" si="46"/>
        <v>0</v>
      </c>
      <c r="CU55" s="4817">
        <f>'50.34'!C46</f>
        <v>0</v>
      </c>
      <c r="CV55" s="4817">
        <f>'50.34'!D46</f>
        <v>0</v>
      </c>
      <c r="CW55" s="4827">
        <f t="shared" si="47"/>
        <v>0</v>
      </c>
      <c r="CX55" s="4817">
        <f>'50.34'!F46</f>
        <v>0</v>
      </c>
      <c r="CY55" s="4817">
        <f>'50.34'!G46</f>
        <v>0</v>
      </c>
      <c r="CZ55" s="4747"/>
      <c r="DA55" s="4730"/>
    </row>
    <row r="56" spans="1:105" ht="14">
      <c r="A56" s="4730"/>
      <c r="B56" s="4748"/>
      <c r="C56" s="4773"/>
      <c r="D56" s="4773"/>
      <c r="E56" s="4773"/>
      <c r="F56" s="4793" t="str">
        <f>CONCATENATE(F55-1," &amp; prior")</f>
        <v>-10 &amp; prior</v>
      </c>
      <c r="G56" s="4816">
        <f t="shared" si="25"/>
        <v>0</v>
      </c>
      <c r="H56" s="4816">
        <f t="shared" si="25"/>
        <v>0</v>
      </c>
      <c r="I56" s="4816">
        <f t="shared" si="25"/>
        <v>0</v>
      </c>
      <c r="J56" s="4816">
        <f t="shared" si="25"/>
        <v>0</v>
      </c>
      <c r="K56" s="4816">
        <f t="shared" si="25"/>
        <v>0</v>
      </c>
      <c r="L56" s="4816">
        <f t="shared" si="25"/>
        <v>0</v>
      </c>
      <c r="M56" s="4805"/>
      <c r="N56" s="4806"/>
      <c r="O56" s="4748"/>
      <c r="P56" s="4773"/>
      <c r="Q56" s="4773"/>
      <c r="R56" s="4773"/>
      <c r="S56" s="4793" t="str">
        <f>CONCATENATE(S55-1," &amp; prior")</f>
        <v>-10 &amp; prior</v>
      </c>
      <c r="T56" s="4827">
        <f t="shared" si="28"/>
        <v>0</v>
      </c>
      <c r="U56" s="4817">
        <f>'50.33'!C67</f>
        <v>0</v>
      </c>
      <c r="V56" s="4817">
        <f>'50.33'!D67</f>
        <v>0</v>
      </c>
      <c r="W56" s="4827">
        <f t="shared" si="29"/>
        <v>0</v>
      </c>
      <c r="X56" s="4817">
        <f>'50.33'!F67</f>
        <v>0</v>
      </c>
      <c r="Y56" s="4817">
        <f>'50.33'!G67</f>
        <v>0</v>
      </c>
      <c r="Z56" s="4807"/>
      <c r="AA56" s="4808"/>
      <c r="AB56" s="4748"/>
      <c r="AC56" s="4773"/>
      <c r="AD56" s="4773"/>
      <c r="AE56" s="4773"/>
      <c r="AF56" s="4793" t="str">
        <f>CONCATENATE(AF55-1," &amp; prior")</f>
        <v>-10 &amp; prior</v>
      </c>
      <c r="AG56" s="4827">
        <f t="shared" si="31"/>
        <v>0</v>
      </c>
      <c r="AH56" s="4817">
        <f>'50.36'!C47</f>
        <v>0</v>
      </c>
      <c r="AI56" s="4817">
        <f>'50.36'!D47</f>
        <v>0</v>
      </c>
      <c r="AJ56" s="4827">
        <f t="shared" si="32"/>
        <v>0</v>
      </c>
      <c r="AK56" s="4817">
        <f>'50.36'!F47</f>
        <v>0</v>
      </c>
      <c r="AL56" s="4817">
        <f>'50.36'!G47</f>
        <v>0</v>
      </c>
      <c r="AM56" s="4807"/>
      <c r="AN56" s="4808"/>
      <c r="AO56" s="4748"/>
      <c r="AP56" s="4773"/>
      <c r="AQ56" s="4773"/>
      <c r="AR56" s="4773"/>
      <c r="AS56" s="4793" t="str">
        <f>CONCATENATE(AS55-1," &amp; prior")</f>
        <v>-10 &amp; prior</v>
      </c>
      <c r="AT56" s="4827">
        <f t="shared" si="34"/>
        <v>0</v>
      </c>
      <c r="AU56" s="4817">
        <f>'50.31'!C47</f>
        <v>0</v>
      </c>
      <c r="AV56" s="4817">
        <f>'50.31'!D47</f>
        <v>0</v>
      </c>
      <c r="AW56" s="4827">
        <f t="shared" si="35"/>
        <v>0</v>
      </c>
      <c r="AX56" s="4817">
        <f>'50.31'!F47</f>
        <v>0</v>
      </c>
      <c r="AY56" s="4817">
        <f>'50.31'!G47</f>
        <v>0</v>
      </c>
      <c r="AZ56" s="4807"/>
      <c r="BA56" s="4808"/>
      <c r="BB56" s="4748"/>
      <c r="BC56" s="4773"/>
      <c r="BD56" s="4773"/>
      <c r="BE56" s="4773"/>
      <c r="BF56" s="4793" t="str">
        <f>CONCATENATE(BF55-1," &amp; prior")</f>
        <v>-10 &amp; prior</v>
      </c>
      <c r="BG56" s="4827">
        <f t="shared" si="37"/>
        <v>0</v>
      </c>
      <c r="BH56" s="4817">
        <f>'50.37'!C47</f>
        <v>0</v>
      </c>
      <c r="BI56" s="4817">
        <f>'50.37'!D47</f>
        <v>0</v>
      </c>
      <c r="BJ56" s="4827">
        <f t="shared" si="38"/>
        <v>0</v>
      </c>
      <c r="BK56" s="4817">
        <f>'50.37'!F47</f>
        <v>0</v>
      </c>
      <c r="BL56" s="4817">
        <f>'50.37'!G47</f>
        <v>0</v>
      </c>
      <c r="BM56" s="4747"/>
      <c r="BN56" s="4730"/>
      <c r="BO56" s="4748"/>
      <c r="BP56" s="4773"/>
      <c r="BQ56" s="4773"/>
      <c r="BR56" s="4773"/>
      <c r="BS56" s="4793" t="str">
        <f>CONCATENATE(BS55-1," &amp; prior")</f>
        <v>-10 &amp; prior</v>
      </c>
      <c r="BT56" s="4827">
        <f t="shared" si="40"/>
        <v>0</v>
      </c>
      <c r="BU56" s="4817">
        <f>'50.32'!C47</f>
        <v>0</v>
      </c>
      <c r="BV56" s="4817">
        <f>'50.32'!D47</f>
        <v>0</v>
      </c>
      <c r="BW56" s="4827">
        <f t="shared" si="41"/>
        <v>0</v>
      </c>
      <c r="BX56" s="4817">
        <f>'50.32'!F47</f>
        <v>0</v>
      </c>
      <c r="BY56" s="4817">
        <f>'50.32'!G47</f>
        <v>0</v>
      </c>
      <c r="BZ56" s="4747"/>
      <c r="CA56" s="4730"/>
      <c r="CB56" s="4748"/>
      <c r="CC56" s="4773"/>
      <c r="CD56" s="4773"/>
      <c r="CE56" s="4773"/>
      <c r="CF56" s="4793" t="str">
        <f>CONCATENATE(CF55-1," &amp; prior")</f>
        <v>-10 &amp; prior</v>
      </c>
      <c r="CG56" s="4827">
        <f t="shared" si="43"/>
        <v>0</v>
      </c>
      <c r="CH56" s="4817">
        <f>'50.35'!C47</f>
        <v>0</v>
      </c>
      <c r="CI56" s="4817">
        <f>'50.35'!D47</f>
        <v>0</v>
      </c>
      <c r="CJ56" s="4827">
        <f t="shared" si="44"/>
        <v>0</v>
      </c>
      <c r="CK56" s="4817">
        <f>'50.35'!F47</f>
        <v>0</v>
      </c>
      <c r="CL56" s="4817">
        <f>'50.35'!G47</f>
        <v>0</v>
      </c>
      <c r="CM56" s="4747"/>
      <c r="CN56" s="4730"/>
      <c r="CO56" s="4748"/>
      <c r="CP56" s="4773"/>
      <c r="CQ56" s="4773"/>
      <c r="CR56" s="4773"/>
      <c r="CS56" s="4793" t="str">
        <f>CONCATENATE(CS55-1," &amp; prior")</f>
        <v>-10 &amp; prior</v>
      </c>
      <c r="CT56" s="4827">
        <f t="shared" si="46"/>
        <v>0</v>
      </c>
      <c r="CU56" s="4817">
        <f>'50.34'!C47</f>
        <v>0</v>
      </c>
      <c r="CV56" s="4817">
        <f>'50.34'!D47</f>
        <v>0</v>
      </c>
      <c r="CW56" s="4827">
        <f t="shared" si="47"/>
        <v>0</v>
      </c>
      <c r="CX56" s="4817">
        <f>'50.34'!F47</f>
        <v>0</v>
      </c>
      <c r="CY56" s="4817">
        <f>'50.34'!G47</f>
        <v>0</v>
      </c>
      <c r="CZ56" s="4747"/>
      <c r="DA56" s="4730"/>
    </row>
    <row r="57" spans="1:105" ht="14">
      <c r="A57" s="4730"/>
      <c r="B57" s="4748"/>
      <c r="C57" s="4773"/>
      <c r="D57" s="4773"/>
      <c r="E57" s="4773"/>
      <c r="F57" s="4793" t="s">
        <v>735</v>
      </c>
      <c r="G57" s="4816">
        <f t="shared" si="25"/>
        <v>0</v>
      </c>
      <c r="H57" s="4816">
        <f t="shared" si="25"/>
        <v>0</v>
      </c>
      <c r="I57" s="4816">
        <f t="shared" si="25"/>
        <v>0</v>
      </c>
      <c r="J57" s="4816">
        <f t="shared" si="25"/>
        <v>0</v>
      </c>
      <c r="K57" s="4816">
        <f t="shared" si="25"/>
        <v>0</v>
      </c>
      <c r="L57" s="4816">
        <f t="shared" si="25"/>
        <v>0</v>
      </c>
      <c r="M57" s="4805"/>
      <c r="N57" s="4806"/>
      <c r="O57" s="4748"/>
      <c r="P57" s="4773"/>
      <c r="Q57" s="4773"/>
      <c r="R57" s="4773"/>
      <c r="S57" s="4793" t="s">
        <v>735</v>
      </c>
      <c r="T57" s="4827">
        <f t="shared" si="28"/>
        <v>0</v>
      </c>
      <c r="U57" s="4817">
        <f>'50.33'!C68</f>
        <v>0</v>
      </c>
      <c r="V57" s="4817">
        <f>'50.33'!D68</f>
        <v>0</v>
      </c>
      <c r="W57" s="4827">
        <f t="shared" si="29"/>
        <v>0</v>
      </c>
      <c r="X57" s="4817">
        <f>'50.33'!F68</f>
        <v>0</v>
      </c>
      <c r="Y57" s="4817">
        <f>'50.33'!G68</f>
        <v>0</v>
      </c>
      <c r="Z57" s="4807"/>
      <c r="AA57" s="4808"/>
      <c r="AB57" s="4748"/>
      <c r="AC57" s="4773"/>
      <c r="AD57" s="4773"/>
      <c r="AE57" s="4773"/>
      <c r="AF57" s="4793" t="s">
        <v>735</v>
      </c>
      <c r="AG57" s="4827">
        <f t="shared" si="31"/>
        <v>0</v>
      </c>
      <c r="AH57" s="4817">
        <f>'50.36'!C48</f>
        <v>0</v>
      </c>
      <c r="AI57" s="4817">
        <f>'50.36'!D48</f>
        <v>0</v>
      </c>
      <c r="AJ57" s="4827">
        <f t="shared" si="32"/>
        <v>0</v>
      </c>
      <c r="AK57" s="4817">
        <f>'50.36'!F48</f>
        <v>0</v>
      </c>
      <c r="AL57" s="4817">
        <f>'50.36'!G48</f>
        <v>0</v>
      </c>
      <c r="AM57" s="4807"/>
      <c r="AN57" s="4808"/>
      <c r="AO57" s="4748"/>
      <c r="AP57" s="4773"/>
      <c r="AQ57" s="4773"/>
      <c r="AR57" s="4773"/>
      <c r="AS57" s="4793" t="s">
        <v>735</v>
      </c>
      <c r="AT57" s="4827">
        <f t="shared" si="34"/>
        <v>0</v>
      </c>
      <c r="AU57" s="4817">
        <f>'50.31'!C48</f>
        <v>0</v>
      </c>
      <c r="AV57" s="4817">
        <f>'50.31'!D48</f>
        <v>0</v>
      </c>
      <c r="AW57" s="4827">
        <f t="shared" si="35"/>
        <v>0</v>
      </c>
      <c r="AX57" s="4828">
        <f>'50.31'!F48</f>
        <v>0</v>
      </c>
      <c r="AY57" s="4828">
        <f>'50.31'!G48</f>
        <v>0</v>
      </c>
      <c r="AZ57" s="4807"/>
      <c r="BA57" s="4808"/>
      <c r="BB57" s="4748"/>
      <c r="BC57" s="4773"/>
      <c r="BD57" s="4773"/>
      <c r="BE57" s="4773"/>
      <c r="BF57" s="4793" t="s">
        <v>735</v>
      </c>
      <c r="BG57" s="4827">
        <f t="shared" si="37"/>
        <v>0</v>
      </c>
      <c r="BH57" s="4817">
        <f>'50.37'!C48</f>
        <v>0</v>
      </c>
      <c r="BI57" s="4817">
        <f>'50.37'!D48</f>
        <v>0</v>
      </c>
      <c r="BJ57" s="4827">
        <f t="shared" si="38"/>
        <v>0</v>
      </c>
      <c r="BK57" s="4828">
        <f>'50.37'!F48</f>
        <v>0</v>
      </c>
      <c r="BL57" s="4817">
        <f>'50.37'!G48</f>
        <v>0</v>
      </c>
      <c r="BM57" s="4747"/>
      <c r="BN57" s="4730"/>
      <c r="BO57" s="4748"/>
      <c r="BP57" s="4773"/>
      <c r="BQ57" s="4773"/>
      <c r="BR57" s="4773"/>
      <c r="BS57" s="4793" t="s">
        <v>735</v>
      </c>
      <c r="BT57" s="4827">
        <f t="shared" si="40"/>
        <v>0</v>
      </c>
      <c r="BU57" s="4817">
        <f>'50.32'!C48</f>
        <v>0</v>
      </c>
      <c r="BV57" s="4817">
        <f>'50.32'!D48</f>
        <v>0</v>
      </c>
      <c r="BW57" s="4827">
        <f t="shared" si="41"/>
        <v>0</v>
      </c>
      <c r="BX57" s="4817">
        <f>'50.32'!F48</f>
        <v>0</v>
      </c>
      <c r="BY57" s="4817">
        <f>'50.32'!G48</f>
        <v>0</v>
      </c>
      <c r="BZ57" s="4747"/>
      <c r="CA57" s="4730"/>
      <c r="CB57" s="4748"/>
      <c r="CC57" s="4773"/>
      <c r="CD57" s="4773"/>
      <c r="CE57" s="4773"/>
      <c r="CF57" s="4793" t="s">
        <v>735</v>
      </c>
      <c r="CG57" s="4827">
        <f t="shared" si="43"/>
        <v>0</v>
      </c>
      <c r="CH57" s="4817">
        <f>'50.35'!C48</f>
        <v>0</v>
      </c>
      <c r="CI57" s="4817">
        <f>'50.35'!D48</f>
        <v>0</v>
      </c>
      <c r="CJ57" s="4827">
        <f t="shared" si="44"/>
        <v>0</v>
      </c>
      <c r="CK57" s="4828">
        <f>'50.35'!F48</f>
        <v>0</v>
      </c>
      <c r="CL57" s="4828">
        <f>'50.35'!G48</f>
        <v>0</v>
      </c>
      <c r="CM57" s="4747"/>
      <c r="CN57" s="4730"/>
      <c r="CO57" s="4748"/>
      <c r="CP57" s="4773"/>
      <c r="CQ57" s="4773"/>
      <c r="CR57" s="4773"/>
      <c r="CS57" s="4793" t="s">
        <v>735</v>
      </c>
      <c r="CT57" s="4827">
        <f t="shared" si="46"/>
        <v>0</v>
      </c>
      <c r="CU57" s="4817">
        <f>'50.34'!C48</f>
        <v>0</v>
      </c>
      <c r="CV57" s="4817">
        <f>'50.34'!D48</f>
        <v>0</v>
      </c>
      <c r="CW57" s="4827">
        <f t="shared" si="47"/>
        <v>0</v>
      </c>
      <c r="CX57" s="4828">
        <f>'50.34'!F48</f>
        <v>0</v>
      </c>
      <c r="CY57" s="4828">
        <f>'50.34'!G48</f>
        <v>0</v>
      </c>
      <c r="CZ57" s="4747"/>
      <c r="DA57" s="4730"/>
    </row>
    <row r="58" spans="1:105" ht="14">
      <c r="A58" s="4762"/>
      <c r="B58" s="4744"/>
      <c r="C58" s="4779"/>
      <c r="D58" s="4779"/>
      <c r="E58" s="4779"/>
      <c r="F58" s="4818" t="s">
        <v>187</v>
      </c>
      <c r="G58" s="4819">
        <f>SUM(G46:G57)</f>
        <v>0</v>
      </c>
      <c r="H58" s="4819">
        <f>SUM(H46:H57)</f>
        <v>0</v>
      </c>
      <c r="I58" s="4820"/>
      <c r="J58" s="4819">
        <f t="shared" ref="J58:L58" si="48">SUM(J46:J57)</f>
        <v>0</v>
      </c>
      <c r="K58" s="4819">
        <f t="shared" si="48"/>
        <v>0</v>
      </c>
      <c r="L58" s="4819">
        <f t="shared" si="48"/>
        <v>0</v>
      </c>
      <c r="M58" s="4821"/>
      <c r="N58" s="4822"/>
      <c r="O58" s="4744"/>
      <c r="P58" s="4779"/>
      <c r="Q58" s="4779"/>
      <c r="R58" s="4779"/>
      <c r="S58" s="4818" t="s">
        <v>187</v>
      </c>
      <c r="T58" s="4819">
        <f>SUM(T46:T57)</f>
        <v>0</v>
      </c>
      <c r="U58" s="4819">
        <f>SUM(U46:U57)</f>
        <v>0</v>
      </c>
      <c r="V58" s="4779"/>
      <c r="W58" s="4819">
        <f>SUM(W46:W57)</f>
        <v>0</v>
      </c>
      <c r="X58" s="4819">
        <f>SUM(X46:X57)</f>
        <v>0</v>
      </c>
      <c r="Y58" s="4819">
        <f>SUM(Y46:Y57)</f>
        <v>0</v>
      </c>
      <c r="Z58" s="4821"/>
      <c r="AA58" s="4822"/>
      <c r="AB58" s="4744"/>
      <c r="AC58" s="4779"/>
      <c r="AD58" s="4779"/>
      <c r="AE58" s="4779"/>
      <c r="AF58" s="4818" t="s">
        <v>187</v>
      </c>
      <c r="AG58" s="4819">
        <f>SUM(AG46:AG57)</f>
        <v>0</v>
      </c>
      <c r="AH58" s="4819">
        <f>SUM(AH46:AH57)</f>
        <v>0</v>
      </c>
      <c r="AI58" s="4783"/>
      <c r="AJ58" s="4819">
        <f>SUM(AJ46:AJ57)</f>
        <v>0</v>
      </c>
      <c r="AK58" s="4819">
        <f>SUM(AK46:AK57)</f>
        <v>0</v>
      </c>
      <c r="AL58" s="4819">
        <f>SUM(AL46:AL57)</f>
        <v>0</v>
      </c>
      <c r="AM58" s="4821"/>
      <c r="AN58" s="4822"/>
      <c r="AO58" s="4744"/>
      <c r="AP58" s="4779"/>
      <c r="AQ58" s="4779"/>
      <c r="AR58" s="4779"/>
      <c r="AS58" s="4818" t="s">
        <v>187</v>
      </c>
      <c r="AT58" s="4819">
        <f>SUM(AT46:AT57)</f>
        <v>0</v>
      </c>
      <c r="AU58" s="4819">
        <f>SUM(AU46:AU57)</f>
        <v>0</v>
      </c>
      <c r="AV58" s="4783"/>
      <c r="AW58" s="4819">
        <f>SUM(AW46:AW57)</f>
        <v>0</v>
      </c>
      <c r="AX58" s="4819">
        <f>SUM(AX46:AX57)</f>
        <v>0</v>
      </c>
      <c r="AY58" s="4819">
        <f>SUM(AY46:AY57)</f>
        <v>0</v>
      </c>
      <c r="AZ58" s="4821"/>
      <c r="BA58" s="4822"/>
      <c r="BB58" s="4744"/>
      <c r="BC58" s="4779"/>
      <c r="BD58" s="4779"/>
      <c r="BE58" s="4779"/>
      <c r="BF58" s="4818" t="s">
        <v>187</v>
      </c>
      <c r="BG58" s="4819">
        <f>SUM(BG46:BG57)</f>
        <v>0</v>
      </c>
      <c r="BH58" s="4819">
        <f>SUM(BH46:BH57)</f>
        <v>0</v>
      </c>
      <c r="BI58" s="4783"/>
      <c r="BJ58" s="4819">
        <f>SUM(BJ46:BJ57)</f>
        <v>0</v>
      </c>
      <c r="BK58" s="4819">
        <f>SUM(BK46:BK57)</f>
        <v>0</v>
      </c>
      <c r="BL58" s="4819">
        <f>SUM(BL46:BL57)</f>
        <v>0</v>
      </c>
      <c r="BM58" s="4824"/>
      <c r="BN58" s="4762"/>
      <c r="BO58" s="4744"/>
      <c r="BP58" s="4779"/>
      <c r="BQ58" s="4779"/>
      <c r="BR58" s="4779"/>
      <c r="BS58" s="4818" t="s">
        <v>187</v>
      </c>
      <c r="BT58" s="4819">
        <f>SUM(BT46:BT57)</f>
        <v>0</v>
      </c>
      <c r="BU58" s="4819">
        <f>SUM(BU46:BU57)</f>
        <v>0</v>
      </c>
      <c r="BV58" s="4783"/>
      <c r="BW58" s="4819">
        <f>SUM(BW46:BW57)</f>
        <v>0</v>
      </c>
      <c r="BX58" s="4819">
        <f>SUM(BX46:BX57)</f>
        <v>0</v>
      </c>
      <c r="BY58" s="4819">
        <f>SUM(BY46:BY57)</f>
        <v>0</v>
      </c>
      <c r="BZ58" s="4824"/>
      <c r="CA58" s="4762"/>
      <c r="CB58" s="4744"/>
      <c r="CC58" s="4779"/>
      <c r="CD58" s="4779"/>
      <c r="CE58" s="4779"/>
      <c r="CF58" s="4818" t="s">
        <v>187</v>
      </c>
      <c r="CG58" s="4819">
        <f>SUM(CG46:CG57)</f>
        <v>0</v>
      </c>
      <c r="CH58" s="4819">
        <f>SUM(CH46:CH57)</f>
        <v>0</v>
      </c>
      <c r="CI58" s="4783"/>
      <c r="CJ58" s="4819">
        <f>SUM(CJ46:CJ57)</f>
        <v>0</v>
      </c>
      <c r="CK58" s="4819">
        <f>SUM(CK46:CK57)</f>
        <v>0</v>
      </c>
      <c r="CL58" s="4819">
        <f>SUM(CL46:CL57)</f>
        <v>0</v>
      </c>
      <c r="CM58" s="4824"/>
      <c r="CN58" s="4762"/>
      <c r="CO58" s="4744"/>
      <c r="CP58" s="4779"/>
      <c r="CQ58" s="4779"/>
      <c r="CR58" s="4779"/>
      <c r="CS58" s="4818" t="s">
        <v>187</v>
      </c>
      <c r="CT58" s="4819">
        <f>SUM(CT46:CT57)</f>
        <v>0</v>
      </c>
      <c r="CU58" s="4819">
        <f>SUM(CU46:CU57)</f>
        <v>0</v>
      </c>
      <c r="CV58" s="4783"/>
      <c r="CW58" s="4819">
        <f>SUM(CW46:CW57)</f>
        <v>0</v>
      </c>
      <c r="CX58" s="4819">
        <f>SUM(CX46:CX57)</f>
        <v>0</v>
      </c>
      <c r="CY58" s="4819">
        <f>SUM(CY46:CY57)</f>
        <v>0</v>
      </c>
      <c r="CZ58" s="4824"/>
      <c r="DA58" s="4762"/>
    </row>
    <row r="59" spans="1:105" ht="14">
      <c r="A59" s="4737"/>
      <c r="B59" s="4792"/>
      <c r="C59" s="4773"/>
      <c r="D59" s="4773"/>
      <c r="E59" s="4773"/>
      <c r="F59" s="4773"/>
      <c r="G59" s="4806"/>
      <c r="H59" s="4806"/>
      <c r="I59" s="4806"/>
      <c r="J59" s="4806"/>
      <c r="K59" s="4806"/>
      <c r="L59" s="4806"/>
      <c r="M59" s="4805"/>
      <c r="N59" s="4806"/>
      <c r="O59" s="4792"/>
      <c r="P59" s="4773"/>
      <c r="Q59" s="4773"/>
      <c r="R59" s="4773"/>
      <c r="S59" s="4773"/>
      <c r="T59" s="4812"/>
      <c r="U59" s="4812"/>
      <c r="V59" s="4812"/>
      <c r="W59" s="4812"/>
      <c r="X59" s="4812"/>
      <c r="Y59" s="4812"/>
      <c r="Z59" s="4805"/>
      <c r="AA59" s="4811"/>
      <c r="AB59" s="4792"/>
      <c r="AC59" s="4773"/>
      <c r="AD59" s="4773"/>
      <c r="AE59" s="4773"/>
      <c r="AF59" s="4773"/>
      <c r="AG59" s="4813"/>
      <c r="AH59" s="4813"/>
      <c r="AI59" s="4813"/>
      <c r="AJ59" s="4813"/>
      <c r="AK59" s="4813"/>
      <c r="AL59" s="4813"/>
      <c r="AM59" s="4805"/>
      <c r="AN59" s="4811"/>
      <c r="AO59" s="4792"/>
      <c r="AP59" s="4773"/>
      <c r="AQ59" s="4773"/>
      <c r="AR59" s="4773"/>
      <c r="AS59" s="4773"/>
      <c r="AT59" s="4813"/>
      <c r="AU59" s="4813"/>
      <c r="AV59" s="4813"/>
      <c r="AW59" s="4813"/>
      <c r="AX59" s="4813"/>
      <c r="AY59" s="4813"/>
      <c r="AZ59" s="4805"/>
      <c r="BA59" s="4811"/>
      <c r="BB59" s="4792"/>
      <c r="BC59" s="4773"/>
      <c r="BD59" s="4773"/>
      <c r="BE59" s="4773"/>
      <c r="BF59" s="4773"/>
      <c r="BG59" s="4813"/>
      <c r="BH59" s="4813"/>
      <c r="BI59" s="4813"/>
      <c r="BJ59" s="4813"/>
      <c r="BK59" s="4813"/>
      <c r="BL59" s="4813"/>
      <c r="BM59" s="4799"/>
      <c r="BN59" s="4737"/>
      <c r="BO59" s="4792"/>
      <c r="BP59" s="4773"/>
      <c r="BQ59" s="4773"/>
      <c r="BR59" s="4773"/>
      <c r="BS59" s="4773"/>
      <c r="BT59" s="4813"/>
      <c r="BU59" s="4813"/>
      <c r="BV59" s="4813"/>
      <c r="BW59" s="4813"/>
      <c r="BX59" s="4813"/>
      <c r="BY59" s="4813"/>
      <c r="BZ59" s="4799"/>
      <c r="CA59" s="4737"/>
      <c r="CB59" s="4792"/>
      <c r="CC59" s="4773"/>
      <c r="CD59" s="4773"/>
      <c r="CE59" s="4773"/>
      <c r="CF59" s="4773"/>
      <c r="CG59" s="4813"/>
      <c r="CH59" s="4813"/>
      <c r="CI59" s="4813"/>
      <c r="CJ59" s="4813"/>
      <c r="CK59" s="4813"/>
      <c r="CL59" s="4813"/>
      <c r="CM59" s="4799"/>
      <c r="CN59" s="4737"/>
      <c r="CO59" s="4792"/>
      <c r="CP59" s="4773"/>
      <c r="CQ59" s="4773"/>
      <c r="CR59" s="4773"/>
      <c r="CS59" s="4773"/>
      <c r="CT59" s="4813"/>
      <c r="CU59" s="4813"/>
      <c r="CV59" s="4813"/>
      <c r="CW59" s="4813"/>
      <c r="CX59" s="4813"/>
      <c r="CY59" s="4813"/>
      <c r="CZ59" s="4799"/>
      <c r="DA59" s="4737"/>
    </row>
    <row r="60" spans="1:105" ht="14">
      <c r="A60" s="4737"/>
      <c r="B60" s="4792"/>
      <c r="C60" s="4773"/>
      <c r="D60" s="4773"/>
      <c r="E60" s="4773"/>
      <c r="F60" s="4773"/>
      <c r="G60" s="4806"/>
      <c r="H60" s="4806"/>
      <c r="I60" s="4806"/>
      <c r="J60" s="4806"/>
      <c r="K60" s="4806"/>
      <c r="L60" s="4806"/>
      <c r="M60" s="4805"/>
      <c r="N60" s="4806"/>
      <c r="O60" s="4792"/>
      <c r="P60" s="4773"/>
      <c r="Q60" s="4773"/>
      <c r="R60" s="4773"/>
      <c r="S60" s="4773"/>
      <c r="T60" s="4812"/>
      <c r="U60" s="4812"/>
      <c r="V60" s="4773"/>
      <c r="W60" s="4812"/>
      <c r="X60" s="4812"/>
      <c r="Y60" s="4812"/>
      <c r="Z60" s="4805"/>
      <c r="AA60" s="4806"/>
      <c r="AB60" s="4792"/>
      <c r="AC60" s="4773"/>
      <c r="AD60" s="4773"/>
      <c r="AE60" s="4773"/>
      <c r="AF60" s="4773"/>
      <c r="AG60" s="4812"/>
      <c r="AH60" s="4812"/>
      <c r="AI60" s="4773"/>
      <c r="AJ60" s="4812"/>
      <c r="AK60" s="4812"/>
      <c r="AL60" s="4812"/>
      <c r="AM60" s="4805"/>
      <c r="AN60" s="4806"/>
      <c r="AO60" s="4792"/>
      <c r="AP60" s="4773"/>
      <c r="AQ60" s="4773"/>
      <c r="AR60" s="4773"/>
      <c r="AS60" s="4773"/>
      <c r="AT60" s="4812"/>
      <c r="AU60" s="4812"/>
      <c r="AV60" s="4812"/>
      <c r="AW60" s="4812"/>
      <c r="AX60" s="4812"/>
      <c r="AY60" s="4812"/>
      <c r="AZ60" s="4805"/>
      <c r="BA60" s="4806"/>
      <c r="BB60" s="4792"/>
      <c r="BC60" s="4773"/>
      <c r="BD60" s="4773"/>
      <c r="BE60" s="4773"/>
      <c r="BF60" s="4773"/>
      <c r="BG60" s="4812"/>
      <c r="BH60" s="4812"/>
      <c r="BI60" s="4773"/>
      <c r="BJ60" s="4812"/>
      <c r="BK60" s="4812"/>
      <c r="BL60" s="4812"/>
      <c r="BM60" s="4799"/>
      <c r="BN60" s="4737"/>
      <c r="BO60" s="4792"/>
      <c r="BP60" s="4773"/>
      <c r="BQ60" s="4773"/>
      <c r="BR60" s="4773"/>
      <c r="BS60" s="4773"/>
      <c r="BT60" s="4812"/>
      <c r="BU60" s="4812"/>
      <c r="BV60" s="4773"/>
      <c r="BW60" s="4812"/>
      <c r="BX60" s="4812"/>
      <c r="BY60" s="4812"/>
      <c r="BZ60" s="4799"/>
      <c r="CA60" s="4737"/>
      <c r="CB60" s="4792"/>
      <c r="CC60" s="4773"/>
      <c r="CD60" s="4773"/>
      <c r="CE60" s="4773"/>
      <c r="CF60" s="4773"/>
      <c r="CG60" s="4812"/>
      <c r="CH60" s="4812"/>
      <c r="CI60" s="4812"/>
      <c r="CJ60" s="4812"/>
      <c r="CK60" s="4812"/>
      <c r="CL60" s="4812"/>
      <c r="CM60" s="4799"/>
      <c r="CN60" s="4737"/>
      <c r="CO60" s="4792"/>
      <c r="CP60" s="4773"/>
      <c r="CQ60" s="4773"/>
      <c r="CR60" s="4773"/>
      <c r="CS60" s="4773"/>
      <c r="CT60" s="4812"/>
      <c r="CU60" s="4812"/>
      <c r="CV60" s="4773"/>
      <c r="CW60" s="4812"/>
      <c r="CX60" s="4812"/>
      <c r="CY60" s="4812"/>
      <c r="CZ60" s="4799"/>
      <c r="DA60" s="4737"/>
    </row>
    <row r="61" spans="1:105" ht="14">
      <c r="A61" s="4730"/>
      <c r="B61" s="4763"/>
      <c r="C61" s="4829"/>
      <c r="D61" s="4829"/>
      <c r="E61" s="4829"/>
      <c r="F61" s="4829"/>
      <c r="G61" s="4829"/>
      <c r="H61" s="4829"/>
      <c r="I61" s="4829"/>
      <c r="J61" s="4829"/>
      <c r="K61" s="4829"/>
      <c r="L61" s="4829"/>
      <c r="M61" s="4830"/>
      <c r="N61" s="4773"/>
      <c r="O61" s="4748"/>
      <c r="P61" s="4774"/>
      <c r="Q61" s="4774"/>
      <c r="R61" s="4774"/>
      <c r="S61" s="4774"/>
      <c r="T61" s="4774"/>
      <c r="U61" s="4774"/>
      <c r="V61" s="4774"/>
      <c r="W61" s="4774"/>
      <c r="X61" s="4774"/>
      <c r="Y61" s="4774"/>
      <c r="Z61" s="4799"/>
      <c r="AA61" s="4737"/>
      <c r="AB61" s="4763"/>
      <c r="AC61" s="4829"/>
      <c r="AD61" s="4829"/>
      <c r="AE61" s="4829"/>
      <c r="AF61" s="4829"/>
      <c r="AG61" s="4829"/>
      <c r="AH61" s="4829"/>
      <c r="AI61" s="4829"/>
      <c r="AJ61" s="4829"/>
      <c r="AK61" s="4829"/>
      <c r="AL61" s="4829"/>
      <c r="AM61" s="4831"/>
      <c r="AN61" s="4737"/>
      <c r="AO61" s="4763"/>
      <c r="AP61" s="4829"/>
      <c r="AQ61" s="4829"/>
      <c r="AR61" s="4829"/>
      <c r="AS61" s="4829"/>
      <c r="AT61" s="4829"/>
      <c r="AU61" s="4829"/>
      <c r="AV61" s="4829"/>
      <c r="AW61" s="4829"/>
      <c r="AX61" s="4829"/>
      <c r="AY61" s="4829"/>
      <c r="AZ61" s="4831"/>
      <c r="BA61" s="4737"/>
      <c r="BB61" s="4763"/>
      <c r="BC61" s="4829"/>
      <c r="BD61" s="4829"/>
      <c r="BE61" s="4829"/>
      <c r="BF61" s="4829"/>
      <c r="BG61" s="4829"/>
      <c r="BH61" s="4829"/>
      <c r="BI61" s="4829"/>
      <c r="BJ61" s="4829"/>
      <c r="BK61" s="4829"/>
      <c r="BL61" s="4829"/>
      <c r="BM61" s="4832"/>
      <c r="BN61" s="4730"/>
      <c r="BO61" s="4763"/>
      <c r="BP61" s="4829"/>
      <c r="BQ61" s="4829"/>
      <c r="BR61" s="4829"/>
      <c r="BS61" s="4829"/>
      <c r="BT61" s="4829"/>
      <c r="BU61" s="4829"/>
      <c r="BV61" s="4829"/>
      <c r="BW61" s="4829"/>
      <c r="BX61" s="4829"/>
      <c r="BY61" s="4829"/>
      <c r="BZ61" s="4832"/>
      <c r="CA61" s="4730"/>
      <c r="CB61" s="4763"/>
      <c r="CC61" s="4829"/>
      <c r="CD61" s="4829"/>
      <c r="CE61" s="4829"/>
      <c r="CF61" s="4829"/>
      <c r="CG61" s="4829"/>
      <c r="CH61" s="4829"/>
      <c r="CI61" s="4829"/>
      <c r="CJ61" s="4829"/>
      <c r="CK61" s="4829"/>
      <c r="CL61" s="4829"/>
      <c r="CM61" s="4832"/>
      <c r="CN61" s="4730"/>
      <c r="CO61" s="4763"/>
      <c r="CP61" s="4829"/>
      <c r="CQ61" s="4829"/>
      <c r="CR61" s="4829"/>
      <c r="CS61" s="4829"/>
      <c r="CT61" s="4829"/>
      <c r="CU61" s="4829"/>
      <c r="CV61" s="4829"/>
      <c r="CW61" s="4829"/>
      <c r="CX61" s="4829"/>
      <c r="CY61" s="4829"/>
      <c r="CZ61" s="4832"/>
      <c r="DA61" s="4730"/>
    </row>
    <row r="62" spans="1:105" ht="14">
      <c r="A62" s="4730"/>
      <c r="B62" s="4745"/>
      <c r="C62" s="4774"/>
      <c r="D62" s="4774"/>
      <c r="E62" s="4774"/>
      <c r="F62" s="4833"/>
      <c r="G62" s="4774"/>
      <c r="H62" s="4774"/>
      <c r="I62" s="4774"/>
      <c r="J62" s="4774"/>
      <c r="K62" s="4774"/>
      <c r="L62" s="4774"/>
      <c r="M62" s="4773"/>
      <c r="N62" s="4773"/>
      <c r="O62" s="4748"/>
      <c r="P62" s="4774"/>
      <c r="Q62" s="4774"/>
      <c r="R62" s="4774"/>
      <c r="S62" s="4774"/>
      <c r="T62" s="4774"/>
      <c r="U62" s="4774"/>
      <c r="V62" s="4774"/>
      <c r="W62" s="4774"/>
      <c r="X62" s="4774"/>
      <c r="Y62" s="4774"/>
      <c r="Z62" s="4799"/>
      <c r="AA62" s="4737"/>
      <c r="AB62" s="4745"/>
      <c r="AC62" s="4774"/>
      <c r="AD62" s="4774"/>
      <c r="AE62" s="4774"/>
      <c r="AF62" s="4774"/>
      <c r="AG62" s="4774"/>
      <c r="AH62" s="4774"/>
      <c r="AI62" s="4774"/>
      <c r="AJ62" s="4774"/>
      <c r="AK62" s="4774"/>
      <c r="AL62" s="4774"/>
      <c r="AM62" s="4772"/>
      <c r="AN62" s="4737"/>
      <c r="AO62" s="4745"/>
      <c r="AP62" s="4774"/>
      <c r="AQ62" s="4774"/>
      <c r="AR62" s="4774"/>
      <c r="AS62" s="4774"/>
      <c r="AT62" s="4774"/>
      <c r="AU62" s="4774"/>
      <c r="AV62" s="4774"/>
      <c r="AW62" s="4774"/>
      <c r="AX62" s="4774"/>
      <c r="AY62" s="4774"/>
      <c r="AZ62" s="4772"/>
      <c r="BA62" s="4737"/>
      <c r="BB62" s="4745"/>
      <c r="BC62" s="4774"/>
      <c r="BD62" s="4774"/>
      <c r="BE62" s="4774"/>
      <c r="BF62" s="4774"/>
      <c r="BG62" s="4774"/>
      <c r="BH62" s="4774"/>
      <c r="BI62" s="4774"/>
      <c r="BJ62" s="4774"/>
      <c r="BK62" s="4774"/>
      <c r="BL62" s="4774"/>
      <c r="BM62" s="4745"/>
      <c r="BN62" s="4730"/>
      <c r="BO62" s="4745"/>
      <c r="BP62" s="4774"/>
      <c r="BQ62" s="4774"/>
      <c r="BR62" s="4774"/>
      <c r="BS62" s="4774"/>
      <c r="BT62" s="4774"/>
      <c r="BU62" s="4774"/>
      <c r="BV62" s="4774"/>
      <c r="BW62" s="4774"/>
      <c r="BX62" s="4774"/>
      <c r="BY62" s="4774"/>
      <c r="BZ62" s="4745"/>
      <c r="CA62" s="4730"/>
      <c r="CB62" s="4745"/>
      <c r="CC62" s="4774"/>
      <c r="CD62" s="4774"/>
      <c r="CE62" s="4774"/>
      <c r="CF62" s="4774"/>
      <c r="CG62" s="4774"/>
      <c r="CH62" s="4774"/>
      <c r="CI62" s="4774"/>
      <c r="CJ62" s="4774"/>
      <c r="CK62" s="4774"/>
      <c r="CL62" s="4774"/>
      <c r="CM62" s="4745"/>
      <c r="CN62" s="4730"/>
      <c r="CO62" s="4745"/>
      <c r="CP62" s="4774"/>
      <c r="CQ62" s="4774"/>
      <c r="CR62" s="4774"/>
      <c r="CS62" s="4774"/>
      <c r="CT62" s="4774"/>
      <c r="CU62" s="4774"/>
      <c r="CV62" s="4774"/>
      <c r="CW62" s="4774"/>
      <c r="CX62" s="4774"/>
      <c r="CY62" s="4774"/>
      <c r="CZ62" s="4745"/>
      <c r="DA62" s="4730"/>
    </row>
    <row r="63" spans="1:105" ht="42">
      <c r="A63" s="4730"/>
      <c r="B63" s="4730"/>
      <c r="C63" s="4730"/>
      <c r="D63" s="4730"/>
      <c r="E63" s="4730"/>
      <c r="F63" s="4834" t="s">
        <v>2118</v>
      </c>
      <c r="G63" s="4835" t="s">
        <v>2119</v>
      </c>
      <c r="H63" s="4836"/>
      <c r="I63" s="4730"/>
      <c r="J63" s="4730"/>
      <c r="K63" s="4730"/>
      <c r="L63" s="4730"/>
      <c r="M63" s="4737"/>
      <c r="N63" s="4737"/>
      <c r="O63" s="4748"/>
      <c r="P63" s="4778" t="s">
        <v>2120</v>
      </c>
      <c r="Q63" s="4779"/>
      <c r="R63" s="4779"/>
      <c r="S63" s="4773"/>
      <c r="T63" s="4773"/>
      <c r="U63" s="4779" t="s">
        <v>2121</v>
      </c>
      <c r="V63" s="4779"/>
      <c r="W63" s="4773"/>
      <c r="X63" s="4773"/>
      <c r="Y63" s="4779"/>
      <c r="Z63" s="4799"/>
      <c r="AA63" s="4737"/>
      <c r="AB63" s="4730"/>
      <c r="AC63" s="4730"/>
      <c r="AD63" s="4730"/>
      <c r="AE63" s="4730"/>
      <c r="AF63" s="4730"/>
      <c r="AG63" s="4730"/>
      <c r="AH63" s="4730"/>
      <c r="AI63" s="4730"/>
      <c r="AJ63" s="4730"/>
      <c r="AK63" s="4730"/>
      <c r="AL63" s="4730"/>
      <c r="AM63" s="4737"/>
      <c r="AN63" s="4737"/>
      <c r="AO63" s="4730"/>
      <c r="AP63" s="4730"/>
      <c r="AQ63" s="4730"/>
      <c r="AR63" s="4730"/>
      <c r="AS63" s="4730"/>
      <c r="AT63" s="4730"/>
      <c r="AU63" s="4730"/>
      <c r="AV63" s="4730"/>
      <c r="AW63" s="4730"/>
      <c r="AX63" s="4730"/>
      <c r="AY63" s="4730"/>
      <c r="AZ63" s="4737"/>
      <c r="BA63" s="4737"/>
      <c r="BB63" s="4730"/>
      <c r="BC63" s="4730"/>
      <c r="BD63" s="4730"/>
      <c r="BE63" s="4730"/>
      <c r="BF63" s="4730"/>
      <c r="BG63" s="4730"/>
      <c r="BH63" s="4730"/>
      <c r="BI63" s="4730"/>
      <c r="BJ63" s="4730"/>
      <c r="BK63" s="4730"/>
      <c r="BL63" s="4730"/>
      <c r="BM63" s="4730"/>
      <c r="BN63" s="4730"/>
      <c r="BO63" s="4730"/>
      <c r="BP63" s="4730"/>
      <c r="BQ63" s="4730"/>
      <c r="BR63" s="4730"/>
      <c r="BS63" s="4730"/>
      <c r="BT63" s="4730"/>
      <c r="BU63" s="4730"/>
      <c r="BV63" s="4730"/>
      <c r="BW63" s="4730"/>
      <c r="BX63" s="4730"/>
      <c r="BY63" s="4730"/>
      <c r="BZ63" s="4730"/>
      <c r="CA63" s="4730"/>
      <c r="CB63" s="4730"/>
      <c r="CC63" s="4730"/>
      <c r="CD63" s="4730"/>
      <c r="CE63" s="4730"/>
      <c r="CF63" s="4730"/>
      <c r="CG63" s="4730"/>
      <c r="CH63" s="4730"/>
      <c r="CI63" s="4730"/>
      <c r="CJ63" s="4730"/>
      <c r="CK63" s="4730"/>
      <c r="CL63" s="4730"/>
      <c r="CM63" s="4730"/>
      <c r="CN63" s="4730"/>
      <c r="CO63" s="4730"/>
      <c r="CP63" s="4730"/>
      <c r="CQ63" s="4730"/>
      <c r="CR63" s="4730"/>
      <c r="CS63" s="4730"/>
      <c r="CT63" s="4730"/>
      <c r="CU63" s="4730"/>
      <c r="CV63" s="4730"/>
      <c r="CW63" s="4730"/>
      <c r="CX63" s="4730"/>
      <c r="CY63" s="4730"/>
      <c r="CZ63" s="4730"/>
      <c r="DA63" s="4730"/>
    </row>
    <row r="64" spans="1:105" ht="70">
      <c r="A64" s="4730"/>
      <c r="B64" s="4730"/>
      <c r="C64" s="4730"/>
      <c r="D64" s="4730"/>
      <c r="E64" s="4730"/>
      <c r="F64" s="4837" t="s">
        <v>2122</v>
      </c>
      <c r="G64" s="4838"/>
      <c r="H64" s="4839"/>
      <c r="I64" s="4730"/>
      <c r="J64" s="4730"/>
      <c r="K64" s="4730"/>
      <c r="L64" s="4730"/>
      <c r="M64" s="4737"/>
      <c r="N64" s="4737"/>
      <c r="O64" s="4748"/>
      <c r="P64" s="4773" t="s">
        <v>2123</v>
      </c>
      <c r="Q64" s="4773"/>
      <c r="R64" s="4773"/>
      <c r="S64" s="4773"/>
      <c r="T64" s="4773"/>
      <c r="U64" s="4773"/>
      <c r="V64" s="4773"/>
      <c r="W64" s="4773"/>
      <c r="X64" s="4773"/>
      <c r="Y64" s="4773"/>
      <c r="Z64" s="4799"/>
      <c r="AA64" s="4737"/>
      <c r="AB64" s="4730"/>
      <c r="AC64" s="4730"/>
      <c r="AD64" s="4730"/>
      <c r="AE64" s="4730"/>
      <c r="AF64" s="4730"/>
      <c r="AG64" s="4730"/>
      <c r="AH64" s="4730"/>
      <c r="AI64" s="4730"/>
      <c r="AJ64" s="4730"/>
      <c r="AK64" s="4730"/>
      <c r="AL64" s="4730"/>
      <c r="AM64" s="4737"/>
      <c r="AN64" s="4737"/>
      <c r="AO64" s="4730"/>
      <c r="AP64" s="4730"/>
      <c r="AQ64" s="4730"/>
      <c r="AR64" s="4730"/>
      <c r="AS64" s="4730"/>
      <c r="AT64" s="4730"/>
      <c r="AU64" s="4730"/>
      <c r="AV64" s="4730"/>
      <c r="AW64" s="4730"/>
      <c r="AX64" s="4730"/>
      <c r="AY64" s="4730"/>
      <c r="AZ64" s="4737"/>
      <c r="BA64" s="4737"/>
      <c r="BB64" s="4730"/>
      <c r="BC64" s="4730"/>
      <c r="BD64" s="4730"/>
      <c r="BE64" s="4730"/>
      <c r="BF64" s="4730"/>
      <c r="BG64" s="4730"/>
      <c r="BH64" s="4730"/>
      <c r="BI64" s="4730"/>
      <c r="BJ64" s="4730"/>
      <c r="BK64" s="4730"/>
      <c r="BL64" s="4730"/>
      <c r="BM64" s="4730"/>
      <c r="BN64" s="4730"/>
      <c r="BO64" s="4730"/>
      <c r="BP64" s="4730"/>
      <c r="BQ64" s="4730"/>
      <c r="BR64" s="4730"/>
      <c r="BS64" s="4730"/>
      <c r="BT64" s="4730"/>
      <c r="BU64" s="4730"/>
      <c r="BV64" s="4730"/>
      <c r="BW64" s="4730"/>
      <c r="BX64" s="4730"/>
      <c r="BY64" s="4730"/>
      <c r="BZ64" s="4730"/>
      <c r="CA64" s="4730"/>
      <c r="CB64" s="4730"/>
      <c r="CC64" s="4730"/>
      <c r="CD64" s="4730"/>
      <c r="CE64" s="4730"/>
      <c r="CF64" s="4730"/>
      <c r="CG64" s="4730"/>
      <c r="CH64" s="4730"/>
      <c r="CI64" s="4730"/>
      <c r="CJ64" s="4730"/>
      <c r="CK64" s="4730"/>
      <c r="CL64" s="4730"/>
      <c r="CM64" s="4730"/>
      <c r="CN64" s="4730"/>
      <c r="CO64" s="4730"/>
      <c r="CP64" s="4730"/>
      <c r="CQ64" s="4730"/>
      <c r="CR64" s="4730"/>
      <c r="CS64" s="4730"/>
      <c r="CT64" s="4730"/>
      <c r="CU64" s="4730"/>
      <c r="CV64" s="4730"/>
      <c r="CW64" s="4730"/>
      <c r="CX64" s="4730"/>
      <c r="CY64" s="4730"/>
      <c r="CZ64" s="4730"/>
      <c r="DA64" s="4730"/>
    </row>
    <row r="65" spans="1:105" ht="89.25" customHeight="1">
      <c r="A65" s="4730"/>
      <c r="B65" s="4730"/>
      <c r="C65" s="4730"/>
      <c r="D65" s="4730"/>
      <c r="E65" s="4730"/>
      <c r="F65" s="4837" t="s">
        <v>2124</v>
      </c>
      <c r="G65" s="4838"/>
      <c r="H65" s="4839"/>
      <c r="I65" s="4730"/>
      <c r="J65" s="4730"/>
      <c r="K65" s="4730"/>
      <c r="L65" s="4730"/>
      <c r="M65" s="4737"/>
      <c r="N65" s="4737"/>
      <c r="O65" s="4748"/>
      <c r="P65" s="4786"/>
      <c r="Q65" s="4786"/>
      <c r="R65" s="4786"/>
      <c r="S65" s="4787" t="str">
        <f>CONCATENATE("Figures grouped by Accident Year ending  ",F3)</f>
        <v>Figures grouped by Accident Year ending  0-Jan</v>
      </c>
      <c r="T65" s="4840"/>
      <c r="U65" s="4787" t="str">
        <f>CONCATENATE("Claim Payments recovered during ",$C$8)</f>
        <v>Claim Payments recovered during 0</v>
      </c>
      <c r="V65" s="4787" t="str">
        <f>CONCATENATE("Cumulative Recoveries from accident year to end of financial year ",$C$8)</f>
        <v>Cumulative Recoveries from accident year to end of financial year 0</v>
      </c>
      <c r="W65" s="4840"/>
      <c r="X65" s="4787" t="str">
        <f>CONCATENATE("Case reserves on Non-Reinsurance recoveries outstanding at end of financial year ",$C$8)</f>
        <v>Case reserves on Non-Reinsurance recoveries outstanding at end of financial year 0</v>
      </c>
      <c r="Y65" s="4790"/>
      <c r="Z65" s="4799"/>
      <c r="AA65" s="4737"/>
      <c r="AB65" s="4730"/>
      <c r="AC65" s="4730"/>
      <c r="AD65" s="4730"/>
      <c r="AE65" s="4730"/>
      <c r="AF65" s="4730"/>
      <c r="AG65" s="4730"/>
      <c r="AH65" s="4730"/>
      <c r="AI65" s="4730"/>
      <c r="AJ65" s="4730"/>
      <c r="AK65" s="4730"/>
      <c r="AL65" s="4730"/>
      <c r="AM65" s="4737"/>
      <c r="AN65" s="4737"/>
      <c r="AO65" s="4730"/>
      <c r="AP65" s="4730"/>
      <c r="AQ65" s="4730"/>
      <c r="AR65" s="4730"/>
      <c r="AS65" s="4730"/>
      <c r="AT65" s="4730"/>
      <c r="AU65" s="4730"/>
      <c r="AV65" s="4730"/>
      <c r="AW65" s="4730"/>
      <c r="AX65" s="4730"/>
      <c r="AY65" s="4730"/>
      <c r="AZ65" s="4737"/>
      <c r="BA65" s="4737"/>
      <c r="BB65" s="4730"/>
      <c r="BC65" s="4730"/>
      <c r="BD65" s="4730"/>
      <c r="BE65" s="4730"/>
      <c r="BF65" s="4730"/>
      <c r="BG65" s="4730"/>
      <c r="BH65" s="4730"/>
      <c r="BI65" s="4730"/>
      <c r="BJ65" s="4730"/>
      <c r="BK65" s="4730"/>
      <c r="BL65" s="4730"/>
      <c r="BM65" s="4730"/>
      <c r="BN65" s="4730"/>
      <c r="BO65" s="4730"/>
      <c r="BP65" s="4730"/>
      <c r="BQ65" s="4730"/>
      <c r="BR65" s="4730"/>
      <c r="BS65" s="4730"/>
      <c r="BT65" s="4730"/>
      <c r="BU65" s="4730"/>
      <c r="BV65" s="4730"/>
      <c r="BW65" s="4730"/>
      <c r="BX65" s="4730"/>
      <c r="BY65" s="4730"/>
      <c r="BZ65" s="4730"/>
      <c r="CA65" s="4730"/>
      <c r="CB65" s="4730"/>
      <c r="CC65" s="4730"/>
      <c r="CD65" s="4730"/>
      <c r="CE65" s="4730"/>
      <c r="CF65" s="4730"/>
      <c r="CG65" s="4730"/>
      <c r="CH65" s="4730"/>
      <c r="CI65" s="4730"/>
      <c r="CJ65" s="4730"/>
      <c r="CK65" s="4730"/>
      <c r="CL65" s="4730"/>
      <c r="CM65" s="4730"/>
      <c r="CN65" s="4730"/>
      <c r="CO65" s="4730"/>
      <c r="CP65" s="4730"/>
      <c r="CQ65" s="4730"/>
      <c r="CR65" s="4730"/>
      <c r="CS65" s="4730"/>
      <c r="CT65" s="4730"/>
      <c r="CU65" s="4730"/>
      <c r="CV65" s="4730"/>
      <c r="CW65" s="4730"/>
      <c r="CX65" s="4730"/>
      <c r="CY65" s="4730"/>
      <c r="CZ65" s="4730"/>
      <c r="DA65" s="4730"/>
    </row>
    <row r="66" spans="1:105" ht="14">
      <c r="A66" s="4730"/>
      <c r="B66" s="4730"/>
      <c r="C66" s="4730"/>
      <c r="D66" s="4730"/>
      <c r="E66" s="4730"/>
      <c r="F66" s="4841" t="s">
        <v>187</v>
      </c>
      <c r="G66" s="4842">
        <f>G64+G65</f>
        <v>0</v>
      </c>
      <c r="H66" s="4843"/>
      <c r="I66" s="4730"/>
      <c r="J66" s="4730"/>
      <c r="K66" s="4730"/>
      <c r="L66" s="4730"/>
      <c r="M66" s="4737"/>
      <c r="N66" s="4737"/>
      <c r="O66" s="4748"/>
      <c r="P66" s="4773"/>
      <c r="Q66" s="4773"/>
      <c r="R66" s="4773"/>
      <c r="S66" s="4793" t="s">
        <v>1074</v>
      </c>
      <c r="T66" s="4796"/>
      <c r="U66" s="4794" t="s">
        <v>1075</v>
      </c>
      <c r="V66" s="4794" t="s">
        <v>2112</v>
      </c>
      <c r="W66" s="4796"/>
      <c r="X66" s="4794" t="s">
        <v>1077</v>
      </c>
      <c r="Y66" s="4796"/>
      <c r="Z66" s="4799"/>
      <c r="AA66" s="4737"/>
      <c r="AB66" s="4730"/>
      <c r="AC66" s="4730"/>
      <c r="AD66" s="4730"/>
      <c r="AE66" s="4730"/>
      <c r="AF66" s="4730"/>
      <c r="AG66" s="4730"/>
      <c r="AH66" s="4730"/>
      <c r="AI66" s="4730"/>
      <c r="AJ66" s="4730"/>
      <c r="AK66" s="4730"/>
      <c r="AL66" s="4730"/>
      <c r="AM66" s="4737"/>
      <c r="AN66" s="4737"/>
      <c r="AO66" s="4730"/>
      <c r="AP66" s="4730"/>
      <c r="AQ66" s="4730"/>
      <c r="AR66" s="4730"/>
      <c r="AS66" s="4730"/>
      <c r="AT66" s="4730"/>
      <c r="AU66" s="4730"/>
      <c r="AV66" s="4730"/>
      <c r="AW66" s="4730"/>
      <c r="AX66" s="4730"/>
      <c r="AY66" s="4730"/>
      <c r="AZ66" s="4737"/>
      <c r="BA66" s="4737"/>
      <c r="BB66" s="4730"/>
      <c r="BC66" s="4730"/>
      <c r="BD66" s="4730"/>
      <c r="BE66" s="4730"/>
      <c r="BF66" s="4730"/>
      <c r="BG66" s="4730"/>
      <c r="BH66" s="4730"/>
      <c r="BI66" s="4730"/>
      <c r="BJ66" s="4730"/>
      <c r="BK66" s="4730"/>
      <c r="BL66" s="4730"/>
      <c r="BM66" s="4730"/>
      <c r="BN66" s="4730"/>
      <c r="BO66" s="4730"/>
      <c r="BP66" s="4730"/>
      <c r="BQ66" s="4730"/>
      <c r="BR66" s="4730"/>
      <c r="BS66" s="4730"/>
      <c r="BT66" s="4730"/>
      <c r="BU66" s="4730"/>
      <c r="BV66" s="4730"/>
      <c r="BW66" s="4730"/>
      <c r="BX66" s="4730"/>
      <c r="BY66" s="4730"/>
      <c r="BZ66" s="4730"/>
      <c r="CA66" s="4730"/>
      <c r="CB66" s="4730"/>
      <c r="CC66" s="4730"/>
      <c r="CD66" s="4730"/>
      <c r="CE66" s="4730"/>
      <c r="CF66" s="4730"/>
      <c r="CG66" s="4730"/>
      <c r="CH66" s="4730"/>
      <c r="CI66" s="4730"/>
      <c r="CJ66" s="4730"/>
      <c r="CK66" s="4730"/>
      <c r="CL66" s="4730"/>
      <c r="CM66" s="4730"/>
      <c r="CN66" s="4730"/>
      <c r="CO66" s="4730"/>
      <c r="CP66" s="4730"/>
      <c r="CQ66" s="4730"/>
      <c r="CR66" s="4730"/>
      <c r="CS66" s="4730"/>
      <c r="CT66" s="4730"/>
      <c r="CU66" s="4730"/>
      <c r="CV66" s="4730"/>
      <c r="CW66" s="4730"/>
      <c r="CX66" s="4730"/>
      <c r="CY66" s="4730"/>
      <c r="CZ66" s="4730"/>
      <c r="DA66" s="4730"/>
    </row>
    <row r="67" spans="1:105" ht="14">
      <c r="A67" s="4730"/>
      <c r="B67" s="4730"/>
      <c r="C67" s="4730"/>
      <c r="D67" s="4730"/>
      <c r="E67" s="4730"/>
      <c r="F67" s="4730"/>
      <c r="G67" s="4730"/>
      <c r="H67" s="4730"/>
      <c r="I67" s="4730"/>
      <c r="J67" s="4730"/>
      <c r="K67" s="4730"/>
      <c r="L67" s="4730"/>
      <c r="M67" s="4737"/>
      <c r="N67" s="4737"/>
      <c r="O67" s="4748"/>
      <c r="P67" s="4773"/>
      <c r="Q67" s="4773"/>
      <c r="R67" s="4773"/>
      <c r="S67" s="4800"/>
      <c r="T67" s="4803"/>
      <c r="U67" s="4801" t="s">
        <v>349</v>
      </c>
      <c r="V67" s="4801" t="s">
        <v>349</v>
      </c>
      <c r="W67" s="4803"/>
      <c r="X67" s="4801" t="s">
        <v>349</v>
      </c>
      <c r="Y67" s="4803"/>
      <c r="Z67" s="4799"/>
      <c r="AA67" s="4737"/>
      <c r="AB67" s="4730"/>
      <c r="AC67" s="4730"/>
      <c r="AD67" s="4730"/>
      <c r="AE67" s="4730"/>
      <c r="AF67" s="4730"/>
      <c r="AG67" s="4730"/>
      <c r="AH67" s="4730"/>
      <c r="AI67" s="4730"/>
      <c r="AJ67" s="4730"/>
      <c r="AK67" s="4730"/>
      <c r="AL67" s="4730"/>
      <c r="AM67" s="4737"/>
      <c r="AN67" s="4737"/>
      <c r="AO67" s="4730"/>
      <c r="AP67" s="4730"/>
      <c r="AQ67" s="4730"/>
      <c r="AR67" s="4730"/>
      <c r="AS67" s="4730"/>
      <c r="AT67" s="4730"/>
      <c r="AU67" s="4730"/>
      <c r="AV67" s="4730"/>
      <c r="AW67" s="4730"/>
      <c r="AX67" s="4730"/>
      <c r="AY67" s="4730"/>
      <c r="AZ67" s="4737"/>
      <c r="BA67" s="4737"/>
      <c r="BB67" s="4730"/>
      <c r="BC67" s="4730"/>
      <c r="BD67" s="4730"/>
      <c r="BE67" s="4730"/>
      <c r="BF67" s="4730"/>
      <c r="BG67" s="4730"/>
      <c r="BH67" s="4730"/>
      <c r="BI67" s="4730"/>
      <c r="BJ67" s="4730"/>
      <c r="BK67" s="4730"/>
      <c r="BL67" s="4730"/>
      <c r="BM67" s="4730"/>
      <c r="BN67" s="4730"/>
      <c r="BO67" s="4730"/>
      <c r="BP67" s="4730"/>
      <c r="BQ67" s="4730"/>
      <c r="BR67" s="4730"/>
      <c r="BS67" s="4730"/>
      <c r="BT67" s="4730"/>
      <c r="BU67" s="4730"/>
      <c r="BV67" s="4730"/>
      <c r="BW67" s="4730"/>
      <c r="BX67" s="4730"/>
      <c r="BY67" s="4730"/>
      <c r="BZ67" s="4730"/>
      <c r="CA67" s="4730"/>
      <c r="CB67" s="4730"/>
      <c r="CC67" s="4730"/>
      <c r="CD67" s="4730"/>
      <c r="CE67" s="4730"/>
      <c r="CF67" s="4730"/>
      <c r="CG67" s="4730"/>
      <c r="CH67" s="4730"/>
      <c r="CI67" s="4730"/>
      <c r="CJ67" s="4730"/>
      <c r="CK67" s="4730"/>
      <c r="CL67" s="4730"/>
      <c r="CM67" s="4730"/>
      <c r="CN67" s="4730"/>
      <c r="CO67" s="4730"/>
      <c r="CP67" s="4730"/>
      <c r="CQ67" s="4730"/>
      <c r="CR67" s="4730"/>
      <c r="CS67" s="4730"/>
      <c r="CT67" s="4730"/>
      <c r="CU67" s="4730"/>
      <c r="CV67" s="4730"/>
      <c r="CW67" s="4730"/>
      <c r="CX67" s="4730"/>
      <c r="CY67" s="4730"/>
      <c r="CZ67" s="4730"/>
      <c r="DA67" s="4730"/>
    </row>
    <row r="68" spans="1:105" ht="70">
      <c r="A68" s="4730"/>
      <c r="B68" s="4730"/>
      <c r="C68" s="4730"/>
      <c r="D68" s="5769" t="s">
        <v>290</v>
      </c>
      <c r="E68" s="5769"/>
      <c r="F68" s="5769"/>
      <c r="G68" s="5769"/>
      <c r="H68" s="4844" t="s">
        <v>2125</v>
      </c>
      <c r="I68" s="4845"/>
      <c r="J68" s="4846" t="s">
        <v>2126</v>
      </c>
      <c r="K68" s="4730"/>
      <c r="L68" s="4730"/>
      <c r="M68" s="4737"/>
      <c r="N68" s="4737"/>
      <c r="O68" s="4748"/>
      <c r="P68" s="4773"/>
      <c r="Q68" s="4773"/>
      <c r="R68" s="4773"/>
      <c r="S68" s="4793">
        <f>S46</f>
        <v>0</v>
      </c>
      <c r="T68" s="4847"/>
      <c r="U68" s="4817">
        <f>'50.33'!C37</f>
        <v>0</v>
      </c>
      <c r="V68" s="4817">
        <f>'50.33'!D37</f>
        <v>0</v>
      </c>
      <c r="W68" s="4847"/>
      <c r="X68" s="4817">
        <f>'50.33'!F37</f>
        <v>0</v>
      </c>
      <c r="Y68" s="4847"/>
      <c r="Z68" s="4799"/>
      <c r="AA68" s="4737"/>
      <c r="AB68" s="4730"/>
      <c r="AC68" s="4730"/>
      <c r="AD68" s="4730"/>
      <c r="AE68" s="4730"/>
      <c r="AF68" s="4730"/>
      <c r="AG68" s="4730"/>
      <c r="AH68" s="4730"/>
      <c r="AI68" s="4730"/>
      <c r="AJ68" s="4730"/>
      <c r="AK68" s="4730"/>
      <c r="AL68" s="4730"/>
      <c r="AM68" s="4737"/>
      <c r="AN68" s="4737"/>
      <c r="AO68" s="4730"/>
      <c r="AP68" s="4730"/>
      <c r="AQ68" s="4730"/>
      <c r="AR68" s="4730"/>
      <c r="AS68" s="4730"/>
      <c r="AT68" s="4730"/>
      <c r="AU68" s="4730"/>
      <c r="AV68" s="4730"/>
      <c r="AW68" s="4730"/>
      <c r="AX68" s="4730"/>
      <c r="AY68" s="4730"/>
      <c r="AZ68" s="4737"/>
      <c r="BA68" s="4737"/>
      <c r="BB68" s="4730"/>
      <c r="BC68" s="4730"/>
      <c r="BD68" s="4730"/>
      <c r="BE68" s="4730"/>
      <c r="BF68" s="4730"/>
      <c r="BG68" s="4730"/>
      <c r="BH68" s="4730"/>
      <c r="BI68" s="4730"/>
      <c r="BJ68" s="4730"/>
      <c r="BK68" s="4730"/>
      <c r="BL68" s="4730"/>
      <c r="BM68" s="4730"/>
      <c r="BN68" s="4730"/>
      <c r="BO68" s="4730"/>
      <c r="BP68" s="4730"/>
      <c r="BQ68" s="4730"/>
      <c r="BR68" s="4730"/>
      <c r="BS68" s="4730"/>
      <c r="BT68" s="4730"/>
      <c r="BU68" s="4730"/>
      <c r="BV68" s="4730"/>
      <c r="BW68" s="4730"/>
      <c r="BX68" s="4730"/>
      <c r="BY68" s="4730"/>
      <c r="BZ68" s="4730"/>
      <c r="CA68" s="4730"/>
      <c r="CB68" s="4730"/>
      <c r="CC68" s="4730"/>
      <c r="CD68" s="4730"/>
      <c r="CE68" s="4730"/>
      <c r="CF68" s="4730"/>
      <c r="CG68" s="4730"/>
      <c r="CH68" s="4730"/>
      <c r="CI68" s="4730"/>
      <c r="CJ68" s="4730"/>
      <c r="CK68" s="4730"/>
      <c r="CL68" s="4730"/>
      <c r="CM68" s="4730"/>
      <c r="CN68" s="4730"/>
      <c r="CO68" s="4730"/>
      <c r="CP68" s="4730"/>
      <c r="CQ68" s="4730"/>
      <c r="CR68" s="4730"/>
      <c r="CS68" s="4730"/>
      <c r="CT68" s="4730"/>
      <c r="CU68" s="4730"/>
      <c r="CV68" s="4730"/>
      <c r="CW68" s="4730"/>
      <c r="CX68" s="4730"/>
      <c r="CY68" s="4730"/>
      <c r="CZ68" s="4730"/>
      <c r="DA68" s="4730"/>
    </row>
    <row r="69" spans="1:105" ht="14">
      <c r="A69" s="4730"/>
      <c r="B69" s="4730"/>
      <c r="C69" s="4730"/>
      <c r="D69" s="5770" t="s">
        <v>710</v>
      </c>
      <c r="E69" s="5771"/>
      <c r="F69" s="5771"/>
      <c r="G69" s="5772"/>
      <c r="H69" s="4848"/>
      <c r="I69" s="4849"/>
      <c r="J69" s="4850"/>
      <c r="K69" s="4730"/>
      <c r="L69" s="4730"/>
      <c r="M69" s="4737"/>
      <c r="N69" s="4737"/>
      <c r="O69" s="4748"/>
      <c r="P69" s="4774"/>
      <c r="Q69" s="4774"/>
      <c r="R69" s="4774"/>
      <c r="S69" s="4793">
        <f t="shared" ref="S69:S77" si="49">S47</f>
        <v>-1</v>
      </c>
      <c r="T69" s="4810"/>
      <c r="U69" s="4817">
        <f>'50.33'!C38</f>
        <v>0</v>
      </c>
      <c r="V69" s="4817">
        <f>'50.33'!D38</f>
        <v>0</v>
      </c>
      <c r="W69" s="4810"/>
      <c r="X69" s="4817">
        <f>'50.33'!F38</f>
        <v>0</v>
      </c>
      <c r="Y69" s="4810"/>
      <c r="Z69" s="4799"/>
      <c r="AA69" s="4737"/>
      <c r="AB69" s="4730"/>
      <c r="AC69" s="4730"/>
      <c r="AD69" s="4730"/>
      <c r="AE69" s="4730"/>
      <c r="AF69" s="4730"/>
      <c r="AG69" s="4730"/>
      <c r="AH69" s="4730"/>
      <c r="AI69" s="4730"/>
      <c r="AJ69" s="4730"/>
      <c r="AK69" s="4730"/>
      <c r="AL69" s="4730"/>
      <c r="AM69" s="4737"/>
      <c r="AN69" s="4737"/>
      <c r="AO69" s="4730"/>
      <c r="AP69" s="4730"/>
      <c r="AQ69" s="4730"/>
      <c r="AR69" s="4730"/>
      <c r="AS69" s="4730"/>
      <c r="AT69" s="4730"/>
      <c r="AU69" s="4730"/>
      <c r="AV69" s="4730"/>
      <c r="AW69" s="4730"/>
      <c r="AX69" s="4730"/>
      <c r="AY69" s="4730"/>
      <c r="AZ69" s="4737"/>
      <c r="BA69" s="4737"/>
      <c r="BB69" s="4730"/>
      <c r="BC69" s="4730"/>
      <c r="BD69" s="4730"/>
      <c r="BE69" s="4730"/>
      <c r="BF69" s="4730"/>
      <c r="BG69" s="4730"/>
      <c r="BH69" s="4730"/>
      <c r="BI69" s="4730"/>
      <c r="BJ69" s="4730"/>
      <c r="BK69" s="4730"/>
      <c r="BL69" s="4730"/>
      <c r="BM69" s="4730"/>
      <c r="BN69" s="4730"/>
      <c r="BO69" s="4730"/>
      <c r="BP69" s="4730"/>
      <c r="BQ69" s="4730"/>
      <c r="BR69" s="4730"/>
      <c r="BS69" s="4730"/>
      <c r="BT69" s="4730"/>
      <c r="BU69" s="4730"/>
      <c r="BV69" s="4730"/>
      <c r="BW69" s="4730"/>
      <c r="BX69" s="4730"/>
      <c r="BY69" s="4730"/>
      <c r="BZ69" s="4730"/>
      <c r="CA69" s="4730"/>
      <c r="CB69" s="4730"/>
      <c r="CC69" s="4730"/>
      <c r="CD69" s="4730"/>
      <c r="CE69" s="4730"/>
      <c r="CF69" s="4730"/>
      <c r="CG69" s="4730"/>
      <c r="CH69" s="4730"/>
      <c r="CI69" s="4730"/>
      <c r="CJ69" s="4730"/>
      <c r="CK69" s="4730"/>
      <c r="CL69" s="4730"/>
      <c r="CM69" s="4730"/>
      <c r="CN69" s="4730"/>
      <c r="CO69" s="4730"/>
      <c r="CP69" s="4730"/>
      <c r="CQ69" s="4730"/>
      <c r="CR69" s="4730"/>
      <c r="CS69" s="4730"/>
      <c r="CT69" s="4730"/>
      <c r="CU69" s="4730"/>
      <c r="CV69" s="4730"/>
      <c r="CW69" s="4730"/>
      <c r="CX69" s="4730"/>
      <c r="CY69" s="4730"/>
      <c r="CZ69" s="4730"/>
      <c r="DA69" s="4730"/>
    </row>
    <row r="70" spans="1:105" ht="14">
      <c r="A70" s="4730"/>
      <c r="B70" s="4730"/>
      <c r="C70" s="4730"/>
      <c r="D70" s="5767" t="s">
        <v>706</v>
      </c>
      <c r="E70" s="5767"/>
      <c r="F70" s="5767"/>
      <c r="G70" s="5767"/>
      <c r="H70" s="4848"/>
      <c r="I70" s="4849"/>
      <c r="J70" s="4850"/>
      <c r="K70" s="4730"/>
      <c r="L70" s="4730"/>
      <c r="M70" s="4737"/>
      <c r="N70" s="4737"/>
      <c r="O70" s="4748"/>
      <c r="P70" s="4773"/>
      <c r="Q70" s="4773"/>
      <c r="R70" s="4773"/>
      <c r="S70" s="4793">
        <f t="shared" si="49"/>
        <v>-2</v>
      </c>
      <c r="T70" s="4812"/>
      <c r="U70" s="4817">
        <f>'50.33'!C39</f>
        <v>0</v>
      </c>
      <c r="V70" s="4817">
        <f>'50.33'!D39</f>
        <v>0</v>
      </c>
      <c r="W70" s="4812"/>
      <c r="X70" s="4817">
        <f>'50.33'!F39</f>
        <v>0</v>
      </c>
      <c r="Y70" s="4812"/>
      <c r="Z70" s="4799"/>
      <c r="AA70" s="4737"/>
      <c r="AB70" s="4730"/>
      <c r="AC70" s="4730"/>
      <c r="AD70" s="4730"/>
      <c r="AE70" s="4730"/>
      <c r="AF70" s="4730"/>
      <c r="AG70" s="4730"/>
      <c r="AH70" s="4730"/>
      <c r="AI70" s="4730"/>
      <c r="AJ70" s="4730"/>
      <c r="AK70" s="4730"/>
      <c r="AL70" s="4730"/>
      <c r="AM70" s="4737"/>
      <c r="AN70" s="4737"/>
      <c r="AO70" s="4730"/>
      <c r="AP70" s="4730"/>
      <c r="AQ70" s="4730"/>
      <c r="AR70" s="4730"/>
      <c r="AS70" s="4730"/>
      <c r="AT70" s="4730"/>
      <c r="AU70" s="4730"/>
      <c r="AV70" s="4730"/>
      <c r="AW70" s="4730"/>
      <c r="AX70" s="4730"/>
      <c r="AY70" s="4730"/>
      <c r="AZ70" s="4737"/>
      <c r="BA70" s="4737"/>
      <c r="BB70" s="4730"/>
      <c r="BC70" s="4730"/>
      <c r="BD70" s="4730"/>
      <c r="BE70" s="4730"/>
      <c r="BF70" s="4730"/>
      <c r="BG70" s="4730"/>
      <c r="BH70" s="4730"/>
      <c r="BI70" s="4730"/>
      <c r="BJ70" s="4730"/>
      <c r="BK70" s="4730"/>
      <c r="BL70" s="4730"/>
      <c r="BM70" s="4730"/>
      <c r="BN70" s="4730"/>
      <c r="BO70" s="4730"/>
      <c r="BP70" s="4730"/>
      <c r="BQ70" s="4730"/>
      <c r="BR70" s="4730"/>
      <c r="BS70" s="4730"/>
      <c r="BT70" s="4730"/>
      <c r="BU70" s="4730"/>
      <c r="BV70" s="4730"/>
      <c r="BW70" s="4730"/>
      <c r="BX70" s="4730"/>
      <c r="BY70" s="4730"/>
      <c r="BZ70" s="4730"/>
      <c r="CA70" s="4730"/>
      <c r="CB70" s="4730"/>
      <c r="CC70" s="4730"/>
      <c r="CD70" s="4730"/>
      <c r="CE70" s="4730"/>
      <c r="CF70" s="4730"/>
      <c r="CG70" s="4730"/>
      <c r="CH70" s="4730"/>
      <c r="CI70" s="4730"/>
      <c r="CJ70" s="4730"/>
      <c r="CK70" s="4730"/>
      <c r="CL70" s="4730"/>
      <c r="CM70" s="4730"/>
      <c r="CN70" s="4730"/>
      <c r="CO70" s="4730"/>
      <c r="CP70" s="4730"/>
      <c r="CQ70" s="4730"/>
      <c r="CR70" s="4730"/>
      <c r="CS70" s="4730"/>
      <c r="CT70" s="4730"/>
      <c r="CU70" s="4730"/>
      <c r="CV70" s="4730"/>
      <c r="CW70" s="4730"/>
      <c r="CX70" s="4730"/>
      <c r="CY70" s="4730"/>
      <c r="CZ70" s="4730"/>
      <c r="DA70" s="4730"/>
    </row>
    <row r="71" spans="1:105" ht="14">
      <c r="A71" s="4730"/>
      <c r="B71" s="4730"/>
      <c r="C71" s="4730"/>
      <c r="D71" s="5767" t="s">
        <v>2127</v>
      </c>
      <c r="E71" s="5767"/>
      <c r="F71" s="5767"/>
      <c r="G71" s="5767"/>
      <c r="H71" s="4848"/>
      <c r="I71" s="4849"/>
      <c r="J71" s="4850"/>
      <c r="K71" s="4730"/>
      <c r="L71" s="4730"/>
      <c r="M71" s="4737"/>
      <c r="N71" s="4737"/>
      <c r="O71" s="4748"/>
      <c r="P71" s="4773"/>
      <c r="Q71" s="4773"/>
      <c r="R71" s="4773"/>
      <c r="S71" s="4793">
        <f t="shared" si="49"/>
        <v>-3</v>
      </c>
      <c r="T71" s="4812"/>
      <c r="U71" s="4817">
        <f>'50.33'!C40</f>
        <v>0</v>
      </c>
      <c r="V71" s="4817">
        <f>'50.33'!D40</f>
        <v>0</v>
      </c>
      <c r="W71" s="4812"/>
      <c r="X71" s="4817">
        <f>'50.33'!F40</f>
        <v>0</v>
      </c>
      <c r="Y71" s="4812"/>
      <c r="Z71" s="4799"/>
      <c r="AA71" s="4737"/>
      <c r="AB71" s="4730"/>
      <c r="AC71" s="4730"/>
      <c r="AD71" s="4730"/>
      <c r="AE71" s="4730"/>
      <c r="AF71" s="4730"/>
      <c r="AG71" s="4730"/>
      <c r="AH71" s="4730"/>
      <c r="AI71" s="4730"/>
      <c r="AJ71" s="4730"/>
      <c r="AK71" s="4730"/>
      <c r="AL71" s="4730"/>
      <c r="AM71" s="4737"/>
      <c r="AN71" s="4737"/>
      <c r="AO71" s="4730"/>
      <c r="AP71" s="4730"/>
      <c r="AQ71" s="4730"/>
      <c r="AR71" s="4730"/>
      <c r="AS71" s="4730"/>
      <c r="AT71" s="4730"/>
      <c r="AU71" s="4730"/>
      <c r="AV71" s="4730"/>
      <c r="AW71" s="4730"/>
      <c r="AX71" s="4730"/>
      <c r="AY71" s="4730"/>
      <c r="AZ71" s="4737"/>
      <c r="BA71" s="4737"/>
      <c r="BB71" s="4730"/>
      <c r="BC71" s="4730"/>
      <c r="BD71" s="4730"/>
      <c r="BE71" s="4730"/>
      <c r="BF71" s="4730"/>
      <c r="BG71" s="4730"/>
      <c r="BH71" s="4730"/>
      <c r="BI71" s="4730"/>
      <c r="BJ71" s="4730"/>
      <c r="BK71" s="4730"/>
      <c r="BL71" s="4730"/>
      <c r="BM71" s="4730"/>
      <c r="BN71" s="4730"/>
      <c r="BO71" s="4730"/>
      <c r="BP71" s="4730"/>
      <c r="BQ71" s="4730"/>
      <c r="BR71" s="4730"/>
      <c r="BS71" s="4730"/>
      <c r="BT71" s="4730"/>
      <c r="BU71" s="4730"/>
      <c r="BV71" s="4730"/>
      <c r="BW71" s="4730"/>
      <c r="BX71" s="4730"/>
      <c r="BY71" s="4730"/>
      <c r="BZ71" s="4730"/>
      <c r="CA71" s="4730"/>
      <c r="CB71" s="4730"/>
      <c r="CC71" s="4730"/>
      <c r="CD71" s="4730"/>
      <c r="CE71" s="4730"/>
      <c r="CF71" s="4730"/>
      <c r="CG71" s="4730"/>
      <c r="CH71" s="4730"/>
      <c r="CI71" s="4730"/>
      <c r="CJ71" s="4730"/>
      <c r="CK71" s="4730"/>
      <c r="CL71" s="4730"/>
      <c r="CM71" s="4730"/>
      <c r="CN71" s="4730"/>
      <c r="CO71" s="4730"/>
      <c r="CP71" s="4730"/>
      <c r="CQ71" s="4730"/>
      <c r="CR71" s="4730"/>
      <c r="CS71" s="4730"/>
      <c r="CT71" s="4730"/>
      <c r="CU71" s="4730"/>
      <c r="CV71" s="4730"/>
      <c r="CW71" s="4730"/>
      <c r="CX71" s="4730"/>
      <c r="CY71" s="4730"/>
      <c r="CZ71" s="4730"/>
      <c r="DA71" s="4730"/>
    </row>
    <row r="72" spans="1:105" ht="15" customHeight="1">
      <c r="A72" s="4730"/>
      <c r="B72" s="4730"/>
      <c r="C72" s="4730"/>
      <c r="D72" s="5770" t="s">
        <v>670</v>
      </c>
      <c r="E72" s="5771"/>
      <c r="F72" s="5771"/>
      <c r="G72" s="5772"/>
      <c r="H72" s="4848"/>
      <c r="I72" s="4849"/>
      <c r="J72" s="4850"/>
      <c r="K72" s="4730"/>
      <c r="L72" s="4730"/>
      <c r="M72" s="4737"/>
      <c r="N72" s="4737"/>
      <c r="O72" s="4748"/>
      <c r="P72" s="4773"/>
      <c r="Q72" s="4773"/>
      <c r="R72" s="4773"/>
      <c r="S72" s="4793">
        <f t="shared" si="49"/>
        <v>-4</v>
      </c>
      <c r="T72" s="4847"/>
      <c r="U72" s="4817">
        <f>'50.33'!C41</f>
        <v>0</v>
      </c>
      <c r="V72" s="4817">
        <f>'50.33'!D41</f>
        <v>0</v>
      </c>
      <c r="W72" s="4847"/>
      <c r="X72" s="4817">
        <f>'50.33'!F41</f>
        <v>0</v>
      </c>
      <c r="Y72" s="4847"/>
      <c r="Z72" s="4799"/>
      <c r="AA72" s="4737"/>
      <c r="AB72" s="4730"/>
      <c r="AC72" s="4730"/>
      <c r="AD72" s="4730"/>
      <c r="AE72" s="4730"/>
      <c r="AF72" s="4730"/>
      <c r="AG72" s="4730"/>
      <c r="AH72" s="4730"/>
      <c r="AI72" s="4730"/>
      <c r="AJ72" s="4730"/>
      <c r="AK72" s="4730"/>
      <c r="AL72" s="4730"/>
      <c r="AM72" s="4737"/>
      <c r="AN72" s="4737"/>
      <c r="AO72" s="4730"/>
      <c r="AP72" s="4730"/>
      <c r="AQ72" s="4730"/>
      <c r="AR72" s="4730"/>
      <c r="AS72" s="4730"/>
      <c r="AT72" s="4730"/>
      <c r="AU72" s="4730"/>
      <c r="AV72" s="4730"/>
      <c r="AW72" s="4730"/>
      <c r="AX72" s="4730"/>
      <c r="AY72" s="4730"/>
      <c r="AZ72" s="4737"/>
      <c r="BA72" s="4737"/>
      <c r="BB72" s="4730"/>
      <c r="BC72" s="4730"/>
      <c r="BD72" s="4730"/>
      <c r="BE72" s="4730"/>
      <c r="BF72" s="4730"/>
      <c r="BG72" s="4730"/>
      <c r="BH72" s="4730"/>
      <c r="BI72" s="4730"/>
      <c r="BJ72" s="4730"/>
      <c r="BK72" s="4730"/>
      <c r="BL72" s="4730"/>
      <c r="BM72" s="4730"/>
      <c r="BN72" s="4730"/>
      <c r="BO72" s="4730"/>
      <c r="BP72" s="4730"/>
      <c r="BQ72" s="4730"/>
      <c r="BR72" s="4730"/>
      <c r="BS72" s="4730"/>
      <c r="BT72" s="4730"/>
      <c r="BU72" s="4730"/>
      <c r="BV72" s="4730"/>
      <c r="BW72" s="4730"/>
      <c r="BX72" s="4730"/>
      <c r="BY72" s="4730"/>
      <c r="BZ72" s="4730"/>
      <c r="CA72" s="4730"/>
      <c r="CB72" s="4730"/>
      <c r="CC72" s="4730"/>
      <c r="CD72" s="4730"/>
      <c r="CE72" s="4730"/>
      <c r="CF72" s="4730"/>
      <c r="CG72" s="4730"/>
      <c r="CH72" s="4730"/>
      <c r="CI72" s="4730"/>
      <c r="CJ72" s="4730"/>
      <c r="CK72" s="4730"/>
      <c r="CL72" s="4730"/>
      <c r="CM72" s="4730"/>
      <c r="CN72" s="4730"/>
      <c r="CO72" s="4730"/>
      <c r="CP72" s="4730"/>
      <c r="CQ72" s="4730"/>
      <c r="CR72" s="4730"/>
      <c r="CS72" s="4730"/>
      <c r="CT72" s="4730"/>
      <c r="CU72" s="4730"/>
      <c r="CV72" s="4730"/>
      <c r="CW72" s="4730"/>
      <c r="CX72" s="4730"/>
      <c r="CY72" s="4730"/>
      <c r="CZ72" s="4730"/>
      <c r="DA72" s="4730"/>
    </row>
    <row r="73" spans="1:105" ht="14">
      <c r="A73" s="4730"/>
      <c r="B73" s="4730"/>
      <c r="C73" s="4730"/>
      <c r="D73" s="5767" t="s">
        <v>669</v>
      </c>
      <c r="E73" s="5767"/>
      <c r="F73" s="5767"/>
      <c r="G73" s="5767"/>
      <c r="H73" s="4848"/>
      <c r="I73" s="4849"/>
      <c r="J73" s="4850"/>
      <c r="K73" s="4730"/>
      <c r="L73" s="4730"/>
      <c r="M73" s="4737"/>
      <c r="N73" s="4737"/>
      <c r="O73" s="4748"/>
      <c r="P73" s="4773"/>
      <c r="Q73" s="4773"/>
      <c r="R73" s="4773"/>
      <c r="S73" s="4793">
        <f t="shared" si="49"/>
        <v>-5</v>
      </c>
      <c r="T73" s="4847"/>
      <c r="U73" s="4817">
        <f>'50.33'!C42</f>
        <v>0</v>
      </c>
      <c r="V73" s="4817">
        <f>'50.33'!D42</f>
        <v>0</v>
      </c>
      <c r="W73" s="4847"/>
      <c r="X73" s="4817">
        <f>'50.33'!F42</f>
        <v>0</v>
      </c>
      <c r="Y73" s="4847"/>
      <c r="Z73" s="4799"/>
      <c r="AA73" s="4737"/>
      <c r="AB73" s="4730"/>
      <c r="AC73" s="4730"/>
      <c r="AD73" s="4730"/>
      <c r="AE73" s="4730"/>
      <c r="AF73" s="4730"/>
      <c r="AG73" s="4730"/>
      <c r="AH73" s="4730"/>
      <c r="AI73" s="4730"/>
      <c r="AJ73" s="4730"/>
      <c r="AK73" s="4730"/>
      <c r="AL73" s="4730"/>
      <c r="AM73" s="4737"/>
      <c r="AN73" s="4737"/>
      <c r="AO73" s="4730"/>
      <c r="AP73" s="4730"/>
      <c r="AQ73" s="4730"/>
      <c r="AR73" s="4730"/>
      <c r="AS73" s="4730"/>
      <c r="AT73" s="4730"/>
      <c r="AU73" s="4730"/>
      <c r="AV73" s="4730"/>
      <c r="AW73" s="4730"/>
      <c r="AX73" s="4730"/>
      <c r="AY73" s="4730"/>
      <c r="AZ73" s="4737"/>
      <c r="BA73" s="4737"/>
      <c r="BB73" s="4730"/>
      <c r="BC73" s="4730"/>
      <c r="BD73" s="4730"/>
      <c r="BE73" s="4730"/>
      <c r="BF73" s="4730"/>
      <c r="BG73" s="4730"/>
      <c r="BH73" s="4730"/>
      <c r="BI73" s="4730"/>
      <c r="BJ73" s="4730"/>
      <c r="BK73" s="4730"/>
      <c r="BL73" s="4730"/>
      <c r="BM73" s="4730"/>
      <c r="BN73" s="4730"/>
      <c r="BO73" s="4730"/>
      <c r="BP73" s="4730"/>
      <c r="BQ73" s="4730"/>
      <c r="BR73" s="4730"/>
      <c r="BS73" s="4730"/>
      <c r="BT73" s="4730"/>
      <c r="BU73" s="4730"/>
      <c r="BV73" s="4730"/>
      <c r="BW73" s="4730"/>
      <c r="BX73" s="4730"/>
      <c r="BY73" s="4730"/>
      <c r="BZ73" s="4730"/>
      <c r="CA73" s="4730"/>
      <c r="CB73" s="4730"/>
      <c r="CC73" s="4730"/>
      <c r="CD73" s="4730"/>
      <c r="CE73" s="4730"/>
      <c r="CF73" s="4730"/>
      <c r="CG73" s="4730"/>
      <c r="CH73" s="4730"/>
      <c r="CI73" s="4730"/>
      <c r="CJ73" s="4730"/>
      <c r="CK73" s="4730"/>
      <c r="CL73" s="4730"/>
      <c r="CM73" s="4730"/>
      <c r="CN73" s="4730"/>
      <c r="CO73" s="4730"/>
      <c r="CP73" s="4730"/>
      <c r="CQ73" s="4730"/>
      <c r="CR73" s="4730"/>
      <c r="CS73" s="4730"/>
      <c r="CT73" s="4730"/>
      <c r="CU73" s="4730"/>
      <c r="CV73" s="4730"/>
      <c r="CW73" s="4730"/>
      <c r="CX73" s="4730"/>
      <c r="CY73" s="4730"/>
      <c r="CZ73" s="4730"/>
      <c r="DA73" s="4730"/>
    </row>
    <row r="74" spans="1:105" ht="14">
      <c r="A74" s="4730"/>
      <c r="B74" s="4730"/>
      <c r="C74" s="4730"/>
      <c r="D74" s="5767" t="s">
        <v>333</v>
      </c>
      <c r="E74" s="5767"/>
      <c r="F74" s="5767"/>
      <c r="G74" s="5767"/>
      <c r="H74" s="4848"/>
      <c r="I74" s="4849"/>
      <c r="J74" s="4850"/>
      <c r="K74" s="4730"/>
      <c r="L74" s="4730"/>
      <c r="M74" s="4737"/>
      <c r="N74" s="4737"/>
      <c r="O74" s="4748"/>
      <c r="P74" s="4773"/>
      <c r="Q74" s="4773"/>
      <c r="R74" s="4773"/>
      <c r="S74" s="4793">
        <f t="shared" si="49"/>
        <v>-6</v>
      </c>
      <c r="T74" s="4847"/>
      <c r="U74" s="4817">
        <f>'50.33'!C43</f>
        <v>0</v>
      </c>
      <c r="V74" s="4817">
        <f>'50.33'!D43</f>
        <v>0</v>
      </c>
      <c r="W74" s="4847"/>
      <c r="X74" s="4817">
        <f>'50.33'!F43</f>
        <v>0</v>
      </c>
      <c r="Y74" s="4847"/>
      <c r="Z74" s="4799"/>
      <c r="AA74" s="4737"/>
      <c r="AB74" s="4730"/>
      <c r="AC74" s="4730"/>
      <c r="AD74" s="4730"/>
      <c r="AE74" s="4730"/>
      <c r="AF74" s="4730"/>
      <c r="AG74" s="4730"/>
      <c r="AH74" s="4730"/>
      <c r="AI74" s="4730"/>
      <c r="AJ74" s="4730"/>
      <c r="AK74" s="4730"/>
      <c r="AL74" s="4730"/>
      <c r="AM74" s="4737"/>
      <c r="AN74" s="4737"/>
      <c r="AO74" s="4730"/>
      <c r="AP74" s="4730"/>
      <c r="AQ74" s="4730"/>
      <c r="AR74" s="4730"/>
      <c r="AS74" s="4730"/>
      <c r="AT74" s="4730"/>
      <c r="AU74" s="4730"/>
      <c r="AV74" s="4730"/>
      <c r="AW74" s="4730"/>
      <c r="AX74" s="4730"/>
      <c r="AY74" s="4730"/>
      <c r="AZ74" s="4737"/>
      <c r="BA74" s="4737"/>
      <c r="BB74" s="4730"/>
      <c r="BC74" s="4730"/>
      <c r="BD74" s="4730"/>
      <c r="BE74" s="4730"/>
      <c r="BF74" s="4730"/>
      <c r="BG74" s="4730"/>
      <c r="BH74" s="4730"/>
      <c r="BI74" s="4730"/>
      <c r="BJ74" s="4730"/>
      <c r="BK74" s="4730"/>
      <c r="BL74" s="4730"/>
      <c r="BM74" s="4730"/>
      <c r="BN74" s="4730"/>
      <c r="BO74" s="4730"/>
      <c r="BP74" s="4730"/>
      <c r="BQ74" s="4730"/>
      <c r="BR74" s="4730"/>
      <c r="BS74" s="4730"/>
      <c r="BT74" s="4730"/>
      <c r="BU74" s="4730"/>
      <c r="BV74" s="4730"/>
      <c r="BW74" s="4730"/>
      <c r="BX74" s="4730"/>
      <c r="BY74" s="4730"/>
      <c r="BZ74" s="4730"/>
      <c r="CA74" s="4730"/>
      <c r="CB74" s="4730"/>
      <c r="CC74" s="4730"/>
      <c r="CD74" s="4730"/>
      <c r="CE74" s="4730"/>
      <c r="CF74" s="4730"/>
      <c r="CG74" s="4730"/>
      <c r="CH74" s="4730"/>
      <c r="CI74" s="4730"/>
      <c r="CJ74" s="4730"/>
      <c r="CK74" s="4730"/>
      <c r="CL74" s="4730"/>
      <c r="CM74" s="4730"/>
      <c r="CN74" s="4730"/>
      <c r="CO74" s="4730"/>
      <c r="CP74" s="4730"/>
      <c r="CQ74" s="4730"/>
      <c r="CR74" s="4730"/>
      <c r="CS74" s="4730"/>
      <c r="CT74" s="4730"/>
      <c r="CU74" s="4730"/>
      <c r="CV74" s="4730"/>
      <c r="CW74" s="4730"/>
      <c r="CX74" s="4730"/>
      <c r="CY74" s="4730"/>
      <c r="CZ74" s="4730"/>
      <c r="DA74" s="4730"/>
    </row>
    <row r="75" spans="1:105" ht="14">
      <c r="A75" s="4730"/>
      <c r="B75" s="4730"/>
      <c r="C75" s="4730"/>
      <c r="D75" s="5767" t="s">
        <v>332</v>
      </c>
      <c r="E75" s="5767"/>
      <c r="F75" s="5767"/>
      <c r="G75" s="5767"/>
      <c r="H75" s="4848"/>
      <c r="I75" s="4849"/>
      <c r="J75" s="4850"/>
      <c r="K75" s="4730"/>
      <c r="L75" s="4730"/>
      <c r="M75" s="4737"/>
      <c r="N75" s="4737"/>
      <c r="O75" s="4748"/>
      <c r="P75" s="4773"/>
      <c r="Q75" s="4773"/>
      <c r="R75" s="4773"/>
      <c r="S75" s="4793">
        <f t="shared" si="49"/>
        <v>-7</v>
      </c>
      <c r="T75" s="4847"/>
      <c r="U75" s="4817">
        <f>'50.33'!C44</f>
        <v>0</v>
      </c>
      <c r="V75" s="4817">
        <f>'50.33'!D44</f>
        <v>0</v>
      </c>
      <c r="W75" s="4847"/>
      <c r="X75" s="4817">
        <f>'50.33'!F44</f>
        <v>0</v>
      </c>
      <c r="Y75" s="4847"/>
      <c r="Z75" s="4799"/>
      <c r="AA75" s="4737"/>
      <c r="AB75" s="4730"/>
      <c r="AC75" s="4730"/>
      <c r="AD75" s="4730"/>
      <c r="AE75" s="4730"/>
      <c r="AF75" s="4730"/>
      <c r="AG75" s="4730"/>
      <c r="AH75" s="4730"/>
      <c r="AI75" s="4730"/>
      <c r="AJ75" s="4730"/>
      <c r="AK75" s="4730"/>
      <c r="AL75" s="4730"/>
      <c r="AM75" s="4737"/>
      <c r="AN75" s="4737"/>
      <c r="AO75" s="4730"/>
      <c r="AP75" s="4730"/>
      <c r="AQ75" s="4730"/>
      <c r="AR75" s="4730"/>
      <c r="AS75" s="4730"/>
      <c r="AT75" s="4730"/>
      <c r="AU75" s="4730"/>
      <c r="AV75" s="4730"/>
      <c r="AW75" s="4730"/>
      <c r="AX75" s="4730"/>
      <c r="AY75" s="4730"/>
      <c r="AZ75" s="4737"/>
      <c r="BA75" s="4737"/>
      <c r="BB75" s="4730"/>
      <c r="BC75" s="4730"/>
      <c r="BD75" s="4730"/>
      <c r="BE75" s="4730"/>
      <c r="BF75" s="4730"/>
      <c r="BG75" s="4730"/>
      <c r="BH75" s="4730"/>
      <c r="BI75" s="4730"/>
      <c r="BJ75" s="4730"/>
      <c r="BK75" s="4730"/>
      <c r="BL75" s="4730"/>
      <c r="BM75" s="4730"/>
      <c r="BN75" s="4730"/>
      <c r="BO75" s="4730"/>
      <c r="BP75" s="4730"/>
      <c r="BQ75" s="4730"/>
      <c r="BR75" s="4730"/>
      <c r="BS75" s="4730"/>
      <c r="BT75" s="4730"/>
      <c r="BU75" s="4730"/>
      <c r="BV75" s="4730"/>
      <c r="BW75" s="4730"/>
      <c r="BX75" s="4730"/>
      <c r="BY75" s="4730"/>
      <c r="BZ75" s="4730"/>
      <c r="CA75" s="4730"/>
      <c r="CB75" s="4730"/>
      <c r="CC75" s="4730"/>
      <c r="CD75" s="4730"/>
      <c r="CE75" s="4730"/>
      <c r="CF75" s="4730"/>
      <c r="CG75" s="4730"/>
      <c r="CH75" s="4730"/>
      <c r="CI75" s="4730"/>
      <c r="CJ75" s="4730"/>
      <c r="CK75" s="4730"/>
      <c r="CL75" s="4730"/>
      <c r="CM75" s="4730"/>
      <c r="CN75" s="4730"/>
      <c r="CO75" s="4730"/>
      <c r="CP75" s="4730"/>
      <c r="CQ75" s="4730"/>
      <c r="CR75" s="4730"/>
      <c r="CS75" s="4730"/>
      <c r="CT75" s="4730"/>
      <c r="CU75" s="4730"/>
      <c r="CV75" s="4730"/>
      <c r="CW75" s="4730"/>
      <c r="CX75" s="4730"/>
      <c r="CY75" s="4730"/>
      <c r="CZ75" s="4730"/>
      <c r="DA75" s="4730"/>
    </row>
    <row r="76" spans="1:105" ht="14">
      <c r="A76" s="4730"/>
      <c r="B76" s="4730"/>
      <c r="C76" s="4730"/>
      <c r="D76" s="5768" t="s">
        <v>187</v>
      </c>
      <c r="E76" s="5768"/>
      <c r="F76" s="5768"/>
      <c r="G76" s="5768"/>
      <c r="H76" s="4851"/>
      <c r="I76" s="4852"/>
      <c r="J76" s="4853"/>
      <c r="K76" s="4730"/>
      <c r="L76" s="4730"/>
      <c r="M76" s="4737"/>
      <c r="N76" s="4737"/>
      <c r="O76" s="4748"/>
      <c r="P76" s="4773"/>
      <c r="Q76" s="4773"/>
      <c r="R76" s="4773"/>
      <c r="S76" s="4793">
        <f t="shared" si="49"/>
        <v>-8</v>
      </c>
      <c r="T76" s="4847"/>
      <c r="U76" s="4817">
        <f>'50.33'!C45</f>
        <v>0</v>
      </c>
      <c r="V76" s="4817">
        <f>'50.33'!D45</f>
        <v>0</v>
      </c>
      <c r="W76" s="4847"/>
      <c r="X76" s="4817">
        <f>'50.33'!F45</f>
        <v>0</v>
      </c>
      <c r="Y76" s="4847"/>
      <c r="Z76" s="4799"/>
      <c r="AA76" s="4737"/>
      <c r="AB76" s="4730"/>
      <c r="AC76" s="4730"/>
      <c r="AD76" s="4730"/>
      <c r="AE76" s="4730"/>
      <c r="AF76" s="4730"/>
      <c r="AG76" s="4730"/>
      <c r="AH76" s="4730"/>
      <c r="AI76" s="4730"/>
      <c r="AJ76" s="4730"/>
      <c r="AK76" s="4730"/>
      <c r="AL76" s="4730"/>
      <c r="AM76" s="4737"/>
      <c r="AN76" s="4737"/>
      <c r="AO76" s="4730"/>
      <c r="AP76" s="4730"/>
      <c r="AQ76" s="4730"/>
      <c r="AR76" s="4730"/>
      <c r="AS76" s="4730"/>
      <c r="AT76" s="4730"/>
      <c r="AU76" s="4730"/>
      <c r="AV76" s="4730"/>
      <c r="AW76" s="4730"/>
      <c r="AX76" s="4730"/>
      <c r="AY76" s="4730"/>
      <c r="AZ76" s="4737"/>
      <c r="BA76" s="4737"/>
      <c r="BB76" s="4730"/>
      <c r="BC76" s="4730"/>
      <c r="BD76" s="4730"/>
      <c r="BE76" s="4730"/>
      <c r="BF76" s="4730"/>
      <c r="BG76" s="4730"/>
      <c r="BH76" s="4730"/>
      <c r="BI76" s="4730"/>
      <c r="BJ76" s="4730"/>
      <c r="BK76" s="4730"/>
      <c r="BL76" s="4730"/>
      <c r="BM76" s="4730"/>
      <c r="BN76" s="4730"/>
      <c r="BO76" s="4730"/>
      <c r="BP76" s="4730"/>
      <c r="BQ76" s="4730"/>
      <c r="BR76" s="4730"/>
      <c r="BS76" s="4730"/>
      <c r="BT76" s="4730"/>
      <c r="BU76" s="4730"/>
      <c r="BV76" s="4730"/>
      <c r="BW76" s="4730"/>
      <c r="BX76" s="4730"/>
      <c r="BY76" s="4730"/>
      <c r="BZ76" s="4730"/>
      <c r="CA76" s="4730"/>
      <c r="CB76" s="4730"/>
      <c r="CC76" s="4730"/>
      <c r="CD76" s="4730"/>
      <c r="CE76" s="4730"/>
      <c r="CF76" s="4730"/>
      <c r="CG76" s="4730"/>
      <c r="CH76" s="4730"/>
      <c r="CI76" s="4730"/>
      <c r="CJ76" s="4730"/>
      <c r="CK76" s="4730"/>
      <c r="CL76" s="4730"/>
      <c r="CM76" s="4730"/>
      <c r="CN76" s="4730"/>
      <c r="CO76" s="4730"/>
      <c r="CP76" s="4730"/>
      <c r="CQ76" s="4730"/>
      <c r="CR76" s="4730"/>
      <c r="CS76" s="4730"/>
      <c r="CT76" s="4730"/>
      <c r="CU76" s="4730"/>
      <c r="CV76" s="4730"/>
      <c r="CW76" s="4730"/>
      <c r="CX76" s="4730"/>
      <c r="CY76" s="4730"/>
      <c r="CZ76" s="4730"/>
      <c r="DA76" s="4730"/>
    </row>
    <row r="77" spans="1:105" ht="14">
      <c r="A77" s="4730"/>
      <c r="B77" s="4730"/>
      <c r="C77" s="4730"/>
      <c r="D77" s="4730"/>
      <c r="E77" s="4730"/>
      <c r="F77" s="4730"/>
      <c r="G77" s="4730"/>
      <c r="H77" s="4730"/>
      <c r="I77" s="4730"/>
      <c r="J77" s="4730"/>
      <c r="K77" s="4730"/>
      <c r="L77" s="4730"/>
      <c r="M77" s="4737"/>
      <c r="N77" s="4737"/>
      <c r="O77" s="4748"/>
      <c r="P77" s="4773"/>
      <c r="Q77" s="4773"/>
      <c r="R77" s="4773"/>
      <c r="S77" s="4793">
        <f t="shared" si="49"/>
        <v>-9</v>
      </c>
      <c r="T77" s="4847"/>
      <c r="U77" s="4817">
        <f>'50.33'!C46</f>
        <v>0</v>
      </c>
      <c r="V77" s="4817">
        <f>'50.33'!D46</f>
        <v>0</v>
      </c>
      <c r="W77" s="4847"/>
      <c r="X77" s="4817">
        <f>'50.33'!F46</f>
        <v>0</v>
      </c>
      <c r="Y77" s="4847"/>
      <c r="Z77" s="4799"/>
      <c r="AA77" s="4737"/>
      <c r="AB77" s="4730"/>
      <c r="AC77" s="4730"/>
      <c r="AD77" s="4730"/>
      <c r="AE77" s="4730"/>
      <c r="AF77" s="4730"/>
      <c r="AG77" s="4730"/>
      <c r="AH77" s="4730"/>
      <c r="AI77" s="4730"/>
      <c r="AJ77" s="4730"/>
      <c r="AK77" s="4730"/>
      <c r="AL77" s="4730"/>
      <c r="AM77" s="4737"/>
      <c r="AN77" s="4737"/>
      <c r="AO77" s="4730"/>
      <c r="AP77" s="4730"/>
      <c r="AQ77" s="4730"/>
      <c r="AR77" s="4730"/>
      <c r="AS77" s="4730"/>
      <c r="AT77" s="4730"/>
      <c r="AU77" s="4730"/>
      <c r="AV77" s="4730"/>
      <c r="AW77" s="4730"/>
      <c r="AX77" s="4730"/>
      <c r="AY77" s="4730"/>
      <c r="AZ77" s="4737"/>
      <c r="BA77" s="4737"/>
      <c r="BB77" s="4730"/>
      <c r="BC77" s="4730"/>
      <c r="BD77" s="4730"/>
      <c r="BE77" s="4730"/>
      <c r="BF77" s="4730"/>
      <c r="BG77" s="4730"/>
      <c r="BH77" s="4730"/>
      <c r="BI77" s="4730"/>
      <c r="BJ77" s="4730"/>
      <c r="BK77" s="4730"/>
      <c r="BL77" s="4730"/>
      <c r="BM77" s="4730"/>
      <c r="BN77" s="4730"/>
      <c r="BO77" s="4730"/>
      <c r="BP77" s="4730"/>
      <c r="BQ77" s="4730"/>
      <c r="BR77" s="4730"/>
      <c r="BS77" s="4730"/>
      <c r="BT77" s="4730"/>
      <c r="BU77" s="4730"/>
      <c r="BV77" s="4730"/>
      <c r="BW77" s="4730"/>
      <c r="BX77" s="4730"/>
      <c r="BY77" s="4730"/>
      <c r="BZ77" s="4730"/>
      <c r="CA77" s="4730"/>
      <c r="CB77" s="4730"/>
      <c r="CC77" s="4730"/>
      <c r="CD77" s="4730"/>
      <c r="CE77" s="4730"/>
      <c r="CF77" s="4730"/>
      <c r="CG77" s="4730"/>
      <c r="CH77" s="4730"/>
      <c r="CI77" s="4730"/>
      <c r="CJ77" s="4730"/>
      <c r="CK77" s="4730"/>
      <c r="CL77" s="4730"/>
      <c r="CM77" s="4730"/>
      <c r="CN77" s="4730"/>
      <c r="CO77" s="4730"/>
      <c r="CP77" s="4730"/>
      <c r="CQ77" s="4730"/>
      <c r="CR77" s="4730"/>
      <c r="CS77" s="4730"/>
      <c r="CT77" s="4730"/>
      <c r="CU77" s="4730"/>
      <c r="CV77" s="4730"/>
      <c r="CW77" s="4730"/>
      <c r="CX77" s="4730"/>
      <c r="CY77" s="4730"/>
      <c r="CZ77" s="4730"/>
      <c r="DA77" s="4730"/>
    </row>
    <row r="78" spans="1:105" ht="56">
      <c r="A78" s="4730"/>
      <c r="B78" s="4730"/>
      <c r="C78" s="4730"/>
      <c r="D78" s="4730"/>
      <c r="E78" s="4730"/>
      <c r="F78" s="4854" t="s">
        <v>2128</v>
      </c>
      <c r="G78" s="4855" t="s">
        <v>2129</v>
      </c>
      <c r="H78" s="4854" t="s">
        <v>2130</v>
      </c>
      <c r="I78" s="4854" t="s">
        <v>2131</v>
      </c>
      <c r="J78" s="4730"/>
      <c r="K78" s="4730"/>
      <c r="L78" s="4730"/>
      <c r="M78" s="4737"/>
      <c r="N78" s="4737"/>
      <c r="O78" s="4748"/>
      <c r="P78" s="4773"/>
      <c r="Q78" s="4773"/>
      <c r="R78" s="4773"/>
      <c r="S78" s="4815" t="str">
        <f>CONCATENATE(S77-1," &amp; prior")</f>
        <v>-10 &amp; prior</v>
      </c>
      <c r="T78" s="4847"/>
      <c r="U78" s="4817">
        <f>'50.33'!C47</f>
        <v>0</v>
      </c>
      <c r="V78" s="4817">
        <f>'50.33'!D47</f>
        <v>0</v>
      </c>
      <c r="W78" s="4847"/>
      <c r="X78" s="4817">
        <f>'50.33'!F47</f>
        <v>0</v>
      </c>
      <c r="Y78" s="4847"/>
      <c r="Z78" s="4799"/>
      <c r="AA78" s="4737"/>
      <c r="AB78" s="4730"/>
      <c r="AC78" s="4730"/>
      <c r="AD78" s="4730"/>
      <c r="AE78" s="4730"/>
      <c r="AF78" s="4730"/>
      <c r="AG78" s="4730"/>
      <c r="AH78" s="4730"/>
      <c r="AI78" s="4730"/>
      <c r="AJ78" s="4730"/>
      <c r="AK78" s="4730"/>
      <c r="AL78" s="4730"/>
      <c r="AM78" s="4737"/>
      <c r="AN78" s="4737"/>
      <c r="AO78" s="4730"/>
      <c r="AP78" s="4730"/>
      <c r="AQ78" s="4730"/>
      <c r="AR78" s="4730"/>
      <c r="AS78" s="4730"/>
      <c r="AT78" s="4730"/>
      <c r="AU78" s="4730"/>
      <c r="AV78" s="4730"/>
      <c r="AW78" s="4730"/>
      <c r="AX78" s="4730"/>
      <c r="AY78" s="4730"/>
      <c r="AZ78" s="4737"/>
      <c r="BA78" s="4737"/>
      <c r="BB78" s="4730"/>
      <c r="BC78" s="4730"/>
      <c r="BD78" s="4730"/>
      <c r="BE78" s="4730"/>
      <c r="BF78" s="4730"/>
      <c r="BG78" s="4730"/>
      <c r="BH78" s="4730"/>
      <c r="BI78" s="4730"/>
      <c r="BJ78" s="4730"/>
      <c r="BK78" s="4730"/>
      <c r="BL78" s="4730"/>
      <c r="BM78" s="4730"/>
      <c r="BN78" s="4730"/>
      <c r="BO78" s="4730"/>
      <c r="BP78" s="4730"/>
      <c r="BQ78" s="4730"/>
      <c r="BR78" s="4730"/>
      <c r="BS78" s="4730"/>
      <c r="BT78" s="4730"/>
      <c r="BU78" s="4730"/>
      <c r="BV78" s="4730"/>
      <c r="BW78" s="4730"/>
      <c r="BX78" s="4730"/>
      <c r="BY78" s="4730"/>
      <c r="BZ78" s="4730"/>
      <c r="CA78" s="4730"/>
      <c r="CB78" s="4730"/>
      <c r="CC78" s="4730"/>
      <c r="CD78" s="4730"/>
      <c r="CE78" s="4730"/>
      <c r="CF78" s="4730"/>
      <c r="CG78" s="4730"/>
      <c r="CH78" s="4730"/>
      <c r="CI78" s="4730"/>
      <c r="CJ78" s="4730"/>
      <c r="CK78" s="4730"/>
      <c r="CL78" s="4730"/>
      <c r="CM78" s="4730"/>
      <c r="CN78" s="4730"/>
      <c r="CO78" s="4730"/>
      <c r="CP78" s="4730"/>
      <c r="CQ78" s="4730"/>
      <c r="CR78" s="4730"/>
      <c r="CS78" s="4730"/>
      <c r="CT78" s="4730"/>
      <c r="CU78" s="4730"/>
      <c r="CV78" s="4730"/>
      <c r="CW78" s="4730"/>
      <c r="CX78" s="4730"/>
      <c r="CY78" s="4730"/>
      <c r="CZ78" s="4730"/>
      <c r="DA78" s="4730"/>
    </row>
    <row r="79" spans="1:105" ht="14">
      <c r="A79" s="4730"/>
      <c r="B79" s="4730"/>
      <c r="C79" s="4730"/>
      <c r="D79" s="4730"/>
      <c r="E79" s="4730"/>
      <c r="F79" s="4856">
        <f>G4</f>
        <v>0</v>
      </c>
      <c r="G79" s="4857"/>
      <c r="H79" s="4857"/>
      <c r="I79" s="4858">
        <f>G79-H79</f>
        <v>0</v>
      </c>
      <c r="J79" s="4730"/>
      <c r="K79" s="4730"/>
      <c r="L79" s="4730"/>
      <c r="M79" s="4737"/>
      <c r="N79" s="4737"/>
      <c r="O79" s="4748"/>
      <c r="P79" s="4773"/>
      <c r="Q79" s="4773"/>
      <c r="R79" s="4773"/>
      <c r="S79" s="4815" t="s">
        <v>735</v>
      </c>
      <c r="T79" s="4847"/>
      <c r="U79" s="4817">
        <f>'50.33'!C48</f>
        <v>0</v>
      </c>
      <c r="V79" s="4817">
        <f>'50.33'!D48</f>
        <v>0</v>
      </c>
      <c r="W79" s="4847"/>
      <c r="X79" s="4817">
        <f>'50.33'!F48</f>
        <v>0</v>
      </c>
      <c r="Y79" s="4847"/>
      <c r="Z79" s="4799"/>
      <c r="AA79" s="4737"/>
      <c r="AB79" s="4730"/>
      <c r="AC79" s="4730"/>
      <c r="AD79" s="4730"/>
      <c r="AE79" s="4730"/>
      <c r="AF79" s="4730"/>
      <c r="AG79" s="4730"/>
      <c r="AH79" s="4730"/>
      <c r="AI79" s="4730"/>
      <c r="AJ79" s="4730"/>
      <c r="AK79" s="4730"/>
      <c r="AL79" s="4730"/>
      <c r="AM79" s="4737"/>
      <c r="AN79" s="4737"/>
      <c r="AO79" s="4730"/>
      <c r="AP79" s="4730"/>
      <c r="AQ79" s="4730"/>
      <c r="AR79" s="4730"/>
      <c r="AS79" s="4730"/>
      <c r="AT79" s="4730"/>
      <c r="AU79" s="4730"/>
      <c r="AV79" s="4730"/>
      <c r="AW79" s="4730"/>
      <c r="AX79" s="4730"/>
      <c r="AY79" s="4730"/>
      <c r="AZ79" s="4737"/>
      <c r="BA79" s="4737"/>
      <c r="BB79" s="4730"/>
      <c r="BC79" s="4730"/>
      <c r="BD79" s="4730"/>
      <c r="BE79" s="4730"/>
      <c r="BF79" s="4730"/>
      <c r="BG79" s="4730"/>
      <c r="BH79" s="4730"/>
      <c r="BI79" s="4730"/>
      <c r="BJ79" s="4730"/>
      <c r="BK79" s="4730"/>
      <c r="BL79" s="4730"/>
      <c r="BM79" s="4730"/>
      <c r="BN79" s="4730"/>
      <c r="BO79" s="4730"/>
      <c r="BP79" s="4730"/>
      <c r="BQ79" s="4730"/>
      <c r="BR79" s="4730"/>
      <c r="BS79" s="4730"/>
      <c r="BT79" s="4730"/>
      <c r="BU79" s="4730"/>
      <c r="BV79" s="4730"/>
      <c r="BW79" s="4730"/>
      <c r="BX79" s="4730"/>
      <c r="BY79" s="4730"/>
      <c r="BZ79" s="4730"/>
      <c r="CA79" s="4730"/>
      <c r="CB79" s="4730"/>
      <c r="CC79" s="4730"/>
      <c r="CD79" s="4730"/>
      <c r="CE79" s="4730"/>
      <c r="CF79" s="4730"/>
      <c r="CG79" s="4730"/>
      <c r="CH79" s="4730"/>
      <c r="CI79" s="4730"/>
      <c r="CJ79" s="4730"/>
      <c r="CK79" s="4730"/>
      <c r="CL79" s="4730"/>
      <c r="CM79" s="4730"/>
      <c r="CN79" s="4730"/>
      <c r="CO79" s="4730"/>
      <c r="CP79" s="4730"/>
      <c r="CQ79" s="4730"/>
      <c r="CR79" s="4730"/>
      <c r="CS79" s="4730"/>
      <c r="CT79" s="4730"/>
      <c r="CU79" s="4730"/>
      <c r="CV79" s="4730"/>
      <c r="CW79" s="4730"/>
      <c r="CX79" s="4730"/>
      <c r="CY79" s="4730"/>
      <c r="CZ79" s="4730"/>
      <c r="DA79" s="4730"/>
    </row>
    <row r="80" spans="1:105" ht="14">
      <c r="A80" s="4730"/>
      <c r="B80" s="4730"/>
      <c r="C80" s="4730"/>
      <c r="D80" s="4730"/>
      <c r="E80" s="4730"/>
      <c r="F80" s="4730"/>
      <c r="G80" s="4730"/>
      <c r="H80" s="4730"/>
      <c r="I80" s="4730"/>
      <c r="J80" s="4730"/>
      <c r="K80" s="4730"/>
      <c r="L80" s="4730"/>
      <c r="M80" s="4737"/>
      <c r="N80" s="4737"/>
      <c r="O80" s="4748"/>
      <c r="P80" s="4773"/>
      <c r="Q80" s="4773"/>
      <c r="R80" s="4773"/>
      <c r="S80" s="4815" t="s">
        <v>250</v>
      </c>
      <c r="T80" s="4847"/>
      <c r="U80" s="4827">
        <f>SUM(U68:U79)</f>
        <v>0</v>
      </c>
      <c r="V80" s="4847"/>
      <c r="W80" s="4847"/>
      <c r="X80" s="4827">
        <f>SUM(X68:X79)</f>
        <v>0</v>
      </c>
      <c r="Y80" s="4847"/>
      <c r="Z80" s="4799"/>
      <c r="AA80" s="4737"/>
      <c r="AB80" s="4730"/>
      <c r="AC80" s="4730"/>
      <c r="AD80" s="4730"/>
      <c r="AE80" s="4730"/>
      <c r="AF80" s="4730"/>
      <c r="AG80" s="4730"/>
      <c r="AH80" s="4730"/>
      <c r="AI80" s="4730"/>
      <c r="AJ80" s="4730"/>
      <c r="AK80" s="4730"/>
      <c r="AL80" s="4730"/>
      <c r="AM80" s="4737"/>
      <c r="AN80" s="4737"/>
      <c r="AO80" s="4730"/>
      <c r="AP80" s="4730"/>
      <c r="AQ80" s="4730"/>
      <c r="AR80" s="4730"/>
      <c r="AS80" s="4730"/>
      <c r="AT80" s="4730"/>
      <c r="AU80" s="4730"/>
      <c r="AV80" s="4730"/>
      <c r="AW80" s="4730"/>
      <c r="AX80" s="4730"/>
      <c r="AY80" s="4730"/>
      <c r="AZ80" s="4737"/>
      <c r="BA80" s="4737"/>
      <c r="BB80" s="4730"/>
      <c r="BC80" s="4730"/>
      <c r="BD80" s="4730"/>
      <c r="BE80" s="4730"/>
      <c r="BF80" s="4730"/>
      <c r="BG80" s="4730"/>
      <c r="BH80" s="4730"/>
      <c r="BI80" s="4730"/>
      <c r="BJ80" s="4730"/>
      <c r="BK80" s="4730"/>
      <c r="BL80" s="4730"/>
      <c r="BM80" s="4730"/>
      <c r="BN80" s="4730"/>
      <c r="BO80" s="4730"/>
      <c r="BP80" s="4730"/>
      <c r="BQ80" s="4730"/>
      <c r="BR80" s="4730"/>
      <c r="BS80" s="4730"/>
      <c r="BT80" s="4730"/>
      <c r="BU80" s="4730"/>
      <c r="BV80" s="4730"/>
      <c r="BW80" s="4730"/>
      <c r="BX80" s="4730"/>
      <c r="BY80" s="4730"/>
      <c r="BZ80" s="4730"/>
      <c r="CA80" s="4730"/>
      <c r="CB80" s="4730"/>
      <c r="CC80" s="4730"/>
      <c r="CD80" s="4730"/>
      <c r="CE80" s="4730"/>
      <c r="CF80" s="4730"/>
      <c r="CG80" s="4730"/>
      <c r="CH80" s="4730"/>
      <c r="CI80" s="4730"/>
      <c r="CJ80" s="4730"/>
      <c r="CK80" s="4730"/>
      <c r="CL80" s="4730"/>
      <c r="CM80" s="4730"/>
      <c r="CN80" s="4730"/>
      <c r="CO80" s="4730"/>
      <c r="CP80" s="4730"/>
      <c r="CQ80" s="4730"/>
      <c r="CR80" s="4730"/>
      <c r="CS80" s="4730"/>
      <c r="CT80" s="4730"/>
      <c r="CU80" s="4730"/>
      <c r="CV80" s="4730"/>
      <c r="CW80" s="4730"/>
      <c r="CX80" s="4730"/>
      <c r="CY80" s="4730"/>
      <c r="CZ80" s="4730"/>
      <c r="DA80" s="4730"/>
    </row>
    <row r="81" spans="1:105" ht="14">
      <c r="A81" s="4730"/>
      <c r="B81" s="4730"/>
      <c r="C81" s="4730"/>
      <c r="D81" s="4730"/>
      <c r="E81" s="4730"/>
      <c r="F81" s="4730"/>
      <c r="G81" s="4730"/>
      <c r="H81" s="4730"/>
      <c r="I81" s="4730"/>
      <c r="J81" s="4730"/>
      <c r="K81" s="4730"/>
      <c r="L81" s="4730"/>
      <c r="M81" s="4737"/>
      <c r="N81" s="4737"/>
      <c r="O81" s="4748"/>
      <c r="P81" s="4773"/>
      <c r="Q81" s="4773"/>
      <c r="R81" s="4773"/>
      <c r="S81" s="4859"/>
      <c r="T81" s="4847"/>
      <c r="U81" s="4847"/>
      <c r="V81" s="4847"/>
      <c r="W81" s="4847"/>
      <c r="X81" s="4847"/>
      <c r="Y81" s="4847"/>
      <c r="Z81" s="4799"/>
      <c r="AA81" s="4737"/>
      <c r="AB81" s="4730"/>
      <c r="AC81" s="4730"/>
      <c r="AD81" s="4730"/>
      <c r="AE81" s="4730"/>
      <c r="AF81" s="4730"/>
      <c r="AG81" s="4730"/>
      <c r="AH81" s="4730"/>
      <c r="AI81" s="4730"/>
      <c r="AJ81" s="4730"/>
      <c r="AK81" s="4730"/>
      <c r="AL81" s="4730"/>
      <c r="AM81" s="4737"/>
      <c r="AN81" s="4737"/>
      <c r="AO81" s="4730"/>
      <c r="AP81" s="4730"/>
      <c r="AQ81" s="4730"/>
      <c r="AR81" s="4730"/>
      <c r="AS81" s="4730"/>
      <c r="AT81" s="4730"/>
      <c r="AU81" s="4730"/>
      <c r="AV81" s="4730"/>
      <c r="AW81" s="4730"/>
      <c r="AX81" s="4730"/>
      <c r="AY81" s="4730"/>
      <c r="AZ81" s="4737"/>
      <c r="BA81" s="4737"/>
      <c r="BB81" s="4730"/>
      <c r="BC81" s="4730"/>
      <c r="BD81" s="4730"/>
      <c r="BE81" s="4730"/>
      <c r="BF81" s="4730"/>
      <c r="BG81" s="4730"/>
      <c r="BH81" s="4730"/>
      <c r="BI81" s="4730"/>
      <c r="BJ81" s="4730"/>
      <c r="BK81" s="4730"/>
      <c r="BL81" s="4730"/>
      <c r="BM81" s="4730"/>
      <c r="BN81" s="4730"/>
      <c r="BO81" s="4730"/>
      <c r="BP81" s="4730"/>
      <c r="BQ81" s="4730"/>
      <c r="BR81" s="4730"/>
      <c r="BS81" s="4730"/>
      <c r="BT81" s="4730"/>
      <c r="BU81" s="4730"/>
      <c r="BV81" s="4730"/>
      <c r="BW81" s="4730"/>
      <c r="BX81" s="4730"/>
      <c r="BY81" s="4730"/>
      <c r="BZ81" s="4730"/>
      <c r="CA81" s="4730"/>
      <c r="CB81" s="4730"/>
      <c r="CC81" s="4730"/>
      <c r="CD81" s="4730"/>
      <c r="CE81" s="4730"/>
      <c r="CF81" s="4730"/>
      <c r="CG81" s="4730"/>
      <c r="CH81" s="4730"/>
      <c r="CI81" s="4730"/>
      <c r="CJ81" s="4730"/>
      <c r="CK81" s="4730"/>
      <c r="CL81" s="4730"/>
      <c r="CM81" s="4730"/>
      <c r="CN81" s="4730"/>
      <c r="CO81" s="4730"/>
      <c r="CP81" s="4730"/>
      <c r="CQ81" s="4730"/>
      <c r="CR81" s="4730"/>
      <c r="CS81" s="4730"/>
      <c r="CT81" s="4730"/>
      <c r="CU81" s="4730"/>
      <c r="CV81" s="4730"/>
      <c r="CW81" s="4730"/>
      <c r="CX81" s="4730"/>
      <c r="CY81" s="4730"/>
      <c r="CZ81" s="4730"/>
      <c r="DA81" s="4730"/>
    </row>
    <row r="82" spans="1:105" ht="14">
      <c r="A82" s="4730"/>
      <c r="B82" s="4730"/>
      <c r="C82" s="4730"/>
      <c r="D82" s="4730"/>
      <c r="E82" s="4730"/>
      <c r="F82" s="4730"/>
      <c r="G82" s="4730"/>
      <c r="H82" s="4730"/>
      <c r="I82" s="4730"/>
      <c r="J82" s="4730"/>
      <c r="K82" s="4730"/>
      <c r="L82" s="4730"/>
      <c r="M82" s="4737"/>
      <c r="N82" s="4737"/>
      <c r="O82" s="4763"/>
      <c r="P82" s="4860"/>
      <c r="Q82" s="4860"/>
      <c r="R82" s="4860"/>
      <c r="S82" s="4860"/>
      <c r="T82" s="4861"/>
      <c r="U82" s="4861"/>
      <c r="V82" s="4861"/>
      <c r="W82" s="4861"/>
      <c r="X82" s="4861"/>
      <c r="Y82" s="4861"/>
      <c r="Z82" s="4831"/>
      <c r="AA82" s="4737"/>
      <c r="AB82" s="4730"/>
      <c r="AC82" s="4730"/>
      <c r="AD82" s="4730"/>
      <c r="AE82" s="4730"/>
      <c r="AF82" s="4730"/>
      <c r="AG82" s="4730"/>
      <c r="AH82" s="4730"/>
      <c r="AI82" s="4730"/>
      <c r="AJ82" s="4730"/>
      <c r="AK82" s="4730"/>
      <c r="AL82" s="4730"/>
      <c r="AM82" s="4737"/>
      <c r="AN82" s="4737"/>
      <c r="AO82" s="4730"/>
      <c r="AP82" s="4730"/>
      <c r="AQ82" s="4730"/>
      <c r="AR82" s="4730"/>
      <c r="AS82" s="4730"/>
      <c r="AT82" s="4730"/>
      <c r="AU82" s="4730"/>
      <c r="AV82" s="4730"/>
      <c r="AW82" s="4730"/>
      <c r="AX82" s="4730"/>
      <c r="AY82" s="4730"/>
      <c r="AZ82" s="4737"/>
      <c r="BA82" s="4737"/>
      <c r="BB82" s="4730"/>
      <c r="BC82" s="4730"/>
      <c r="BD82" s="4730"/>
      <c r="BE82" s="4730"/>
      <c r="BF82" s="4730"/>
      <c r="BG82" s="4730"/>
      <c r="BH82" s="4730"/>
      <c r="BI82" s="4730"/>
      <c r="BJ82" s="4730"/>
      <c r="BK82" s="4730"/>
      <c r="BL82" s="4730"/>
      <c r="BM82" s="4730"/>
      <c r="BN82" s="4730"/>
      <c r="BO82" s="4730"/>
      <c r="BP82" s="4730"/>
      <c r="BQ82" s="4730"/>
      <c r="BR82" s="4730"/>
      <c r="BS82" s="4730"/>
      <c r="BT82" s="4730"/>
      <c r="BU82" s="4730"/>
      <c r="BV82" s="4730"/>
      <c r="BW82" s="4730"/>
      <c r="BX82" s="4730"/>
      <c r="BY82" s="4730"/>
      <c r="BZ82" s="4730"/>
      <c r="CA82" s="4730"/>
      <c r="CB82" s="4730"/>
      <c r="CC82" s="4730"/>
      <c r="CD82" s="4730"/>
      <c r="CE82" s="4730"/>
      <c r="CF82" s="4730"/>
      <c r="CG82" s="4730"/>
      <c r="CH82" s="4730"/>
      <c r="CI82" s="4730"/>
      <c r="CJ82" s="4730"/>
      <c r="CK82" s="4730"/>
      <c r="CL82" s="4730"/>
      <c r="CM82" s="4730"/>
      <c r="CN82" s="4730"/>
      <c r="CO82" s="4730"/>
      <c r="CP82" s="4730"/>
      <c r="CQ82" s="4730"/>
      <c r="CR82" s="4730"/>
      <c r="CS82" s="4730"/>
      <c r="CT82" s="4730"/>
      <c r="CU82" s="4730"/>
      <c r="CV82" s="4730"/>
      <c r="CW82" s="4730"/>
      <c r="CX82" s="4730"/>
      <c r="CY82" s="4730"/>
      <c r="CZ82" s="4730"/>
      <c r="DA82" s="4730"/>
    </row>
    <row r="83" spans="1:105" ht="14">
      <c r="A83" s="4730"/>
      <c r="B83" s="4730"/>
      <c r="C83" s="4730"/>
      <c r="D83" s="4730"/>
      <c r="E83" s="4730"/>
      <c r="F83" s="4730"/>
      <c r="G83" s="4730"/>
      <c r="H83" s="4730"/>
      <c r="I83" s="4730"/>
      <c r="J83" s="4730"/>
      <c r="K83" s="4730"/>
      <c r="L83" s="4730"/>
      <c r="M83" s="4737"/>
      <c r="N83" s="4737"/>
      <c r="O83" s="4730"/>
      <c r="P83" s="4773"/>
      <c r="Q83" s="4773"/>
      <c r="R83" s="4773"/>
      <c r="S83" s="4773"/>
      <c r="T83" s="4847"/>
      <c r="U83" s="4847"/>
      <c r="V83" s="4847"/>
      <c r="W83" s="4847"/>
      <c r="X83" s="4847"/>
      <c r="Y83" s="4847"/>
      <c r="Z83" s="4737"/>
      <c r="AA83" s="4737"/>
      <c r="AB83" s="4730"/>
      <c r="AC83" s="4730"/>
      <c r="AD83" s="4730"/>
      <c r="AE83" s="4730"/>
      <c r="AF83" s="4730"/>
      <c r="AG83" s="4730"/>
      <c r="AH83" s="4730"/>
      <c r="AI83" s="4730"/>
      <c r="AJ83" s="4730"/>
      <c r="AK83" s="4730"/>
      <c r="AL83" s="4730"/>
      <c r="AM83" s="4737"/>
      <c r="AN83" s="4737"/>
      <c r="AO83" s="4730"/>
      <c r="AP83" s="4730"/>
      <c r="AQ83" s="4730"/>
      <c r="AR83" s="4730"/>
      <c r="AS83" s="4730"/>
      <c r="AT83" s="4730"/>
      <c r="AU83" s="4730"/>
      <c r="AV83" s="4730"/>
      <c r="AW83" s="4730"/>
      <c r="AX83" s="4730"/>
      <c r="AY83" s="4730"/>
      <c r="AZ83" s="4737"/>
      <c r="BA83" s="4737"/>
      <c r="BB83" s="4730"/>
      <c r="BC83" s="4730"/>
      <c r="BD83" s="4730"/>
      <c r="BE83" s="4730"/>
      <c r="BF83" s="4730"/>
      <c r="BG83" s="4730"/>
      <c r="BH83" s="4730"/>
      <c r="BI83" s="4730"/>
      <c r="BJ83" s="4730"/>
      <c r="BK83" s="4730"/>
      <c r="BL83" s="4730"/>
      <c r="BM83" s="4730"/>
      <c r="BN83" s="4730"/>
      <c r="BO83" s="4730"/>
      <c r="BP83" s="4730"/>
      <c r="BQ83" s="4730"/>
      <c r="BR83" s="4730"/>
      <c r="BS83" s="4730"/>
      <c r="BT83" s="4730"/>
      <c r="BU83" s="4730"/>
      <c r="BV83" s="4730"/>
      <c r="BW83" s="4730"/>
      <c r="BX83" s="4730"/>
      <c r="BY83" s="4730"/>
      <c r="BZ83" s="4730"/>
      <c r="CA83" s="4730"/>
      <c r="CB83" s="4730"/>
      <c r="CC83" s="4730"/>
      <c r="CD83" s="4730"/>
      <c r="CE83" s="4730"/>
      <c r="CF83" s="4730"/>
      <c r="CG83" s="4730"/>
      <c r="CH83" s="4730"/>
      <c r="CI83" s="4730"/>
      <c r="CJ83" s="4730"/>
      <c r="CK83" s="4730"/>
      <c r="CL83" s="4730"/>
      <c r="CM83" s="4730"/>
      <c r="CN83" s="4730"/>
      <c r="CO83" s="4730"/>
      <c r="CP83" s="4730"/>
      <c r="CQ83" s="4730"/>
      <c r="CR83" s="4730"/>
      <c r="CS83" s="4730"/>
      <c r="CT83" s="4730"/>
      <c r="CU83" s="4730"/>
      <c r="CV83" s="4730"/>
      <c r="CW83" s="4730"/>
      <c r="CX83" s="4730"/>
      <c r="CY83" s="4730"/>
      <c r="CZ83" s="4730"/>
      <c r="DA83" s="4730"/>
    </row>
    <row r="84" spans="1:105" ht="14">
      <c r="A84" s="4730"/>
      <c r="B84" s="4730"/>
      <c r="C84" s="4730"/>
      <c r="D84" s="4730"/>
      <c r="E84" s="4730"/>
      <c r="F84" s="4730"/>
      <c r="G84" s="4730"/>
      <c r="H84" s="4730"/>
      <c r="I84" s="4730"/>
      <c r="J84" s="4730"/>
      <c r="K84" s="4730"/>
      <c r="L84" s="4730"/>
      <c r="M84" s="4737"/>
      <c r="N84" s="4737"/>
      <c r="O84" s="4730"/>
      <c r="P84" s="4773"/>
      <c r="Q84" s="4773"/>
      <c r="R84" s="4773"/>
      <c r="S84" s="4773"/>
      <c r="T84" s="4812"/>
      <c r="U84" s="4812"/>
      <c r="V84" s="4773"/>
      <c r="W84" s="4812"/>
      <c r="X84" s="4812"/>
      <c r="Y84" s="4812"/>
      <c r="Z84" s="4737"/>
      <c r="AA84" s="4737"/>
      <c r="AB84" s="4730"/>
      <c r="AC84" s="4730"/>
      <c r="AD84" s="4730"/>
      <c r="AE84" s="4730"/>
      <c r="AF84" s="4730"/>
      <c r="AG84" s="4730"/>
      <c r="AH84" s="4730"/>
      <c r="AI84" s="4730"/>
      <c r="AJ84" s="4730"/>
      <c r="AK84" s="4730"/>
      <c r="AL84" s="4730"/>
      <c r="AM84" s="4737"/>
      <c r="AN84" s="4737"/>
      <c r="AO84" s="4730"/>
      <c r="AP84" s="4730"/>
      <c r="AQ84" s="4730"/>
      <c r="AR84" s="4730"/>
      <c r="AS84" s="4730"/>
      <c r="AT84" s="4730"/>
      <c r="AU84" s="4730"/>
      <c r="AV84" s="4730"/>
      <c r="AW84" s="4730"/>
      <c r="AX84" s="4730"/>
      <c r="AY84" s="4730"/>
      <c r="AZ84" s="4737"/>
      <c r="BA84" s="4737"/>
      <c r="BB84" s="4730"/>
      <c r="BC84" s="4730"/>
      <c r="BD84" s="4730"/>
      <c r="BE84" s="4730"/>
      <c r="BF84" s="4730"/>
      <c r="BG84" s="4730"/>
      <c r="BH84" s="4730"/>
      <c r="BI84" s="4730"/>
      <c r="BJ84" s="4730"/>
      <c r="BK84" s="4730"/>
      <c r="BL84" s="4730"/>
      <c r="BM84" s="4730"/>
      <c r="BN84" s="4730"/>
      <c r="BO84" s="4730"/>
      <c r="BP84" s="4730"/>
      <c r="BQ84" s="4730"/>
      <c r="BR84" s="4730"/>
      <c r="BS84" s="4730"/>
      <c r="BT84" s="4730"/>
      <c r="BU84" s="4730"/>
      <c r="BV84" s="4730"/>
      <c r="BW84" s="4730"/>
      <c r="BX84" s="4730"/>
      <c r="BY84" s="4730"/>
      <c r="BZ84" s="4730"/>
      <c r="CA84" s="4730"/>
      <c r="CB84" s="4730"/>
      <c r="CC84" s="4730"/>
      <c r="CD84" s="4730"/>
      <c r="CE84" s="4730"/>
      <c r="CF84" s="4730"/>
      <c r="CG84" s="4730"/>
      <c r="CH84" s="4730"/>
      <c r="CI84" s="4730"/>
      <c r="CJ84" s="4730"/>
      <c r="CK84" s="4730"/>
      <c r="CL84" s="4730"/>
      <c r="CM84" s="4730"/>
      <c r="CN84" s="4730"/>
      <c r="CO84" s="4730"/>
      <c r="CP84" s="4730"/>
      <c r="CQ84" s="4730"/>
      <c r="CR84" s="4730"/>
      <c r="CS84" s="4730"/>
      <c r="CT84" s="4730"/>
      <c r="CU84" s="4730"/>
      <c r="CV84" s="4730"/>
      <c r="CW84" s="4730"/>
      <c r="CX84" s="4730"/>
      <c r="CY84" s="4730"/>
      <c r="CZ84" s="4730"/>
      <c r="DA84" s="4730"/>
    </row>
  </sheetData>
  <mergeCells count="9">
    <mergeCell ref="D74:G74"/>
    <mergeCell ref="D75:G75"/>
    <mergeCell ref="D76:G76"/>
    <mergeCell ref="D68:G68"/>
    <mergeCell ref="D69:G69"/>
    <mergeCell ref="D70:G70"/>
    <mergeCell ref="D71:G71"/>
    <mergeCell ref="D72:G72"/>
    <mergeCell ref="D73:G73"/>
  </mergeCells>
  <pageMargins left="0.7" right="0.7" top="0.75" bottom="0.75" header="0.3" footer="0.3"/>
  <pageSetup paperSize="9" scale="61" orientation="portrait" r:id="rId1"/>
  <rowBreaks count="1" manualBreakCount="1">
    <brk id="62" max="16383" man="1"/>
  </rowBreaks>
  <colBreaks count="7" manualBreakCount="7">
    <brk id="14" max="1048575" man="1"/>
    <brk id="27" max="1048575" man="1"/>
    <brk id="40" max="1048575" man="1"/>
    <brk id="53" max="1048575" man="1"/>
    <brk id="66" max="1048575" man="1"/>
    <brk id="79" max="1048575" man="1"/>
    <brk id="92"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40A5AE8EAAE154BA2D0D30FBC738D8E" ma:contentTypeVersion="1" ma:contentTypeDescription="Create a new document." ma:contentTypeScope="" ma:versionID="8f3c792fd7e1af9ecf05729c94157e14">
  <xsd:schema xmlns:xsd="http://www.w3.org/2001/XMLSchema" xmlns:xs="http://www.w3.org/2001/XMLSchema" xmlns:p="http://schemas.microsoft.com/office/2006/metadata/properties" xmlns:ns2="3c15cf1c-c869-48e7-a729-63ac87d3410d" targetNamespace="http://schemas.microsoft.com/office/2006/metadata/properties" ma:root="true" ma:fieldsID="d33e14ee938d4d5de432d8e141e23710" ns2:_="">
    <xsd:import namespace="3c15cf1c-c869-48e7-a729-63ac87d3410d"/>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15cf1c-c869-48e7-a729-63ac87d3410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12CC53-E686-4EA2-AEBE-7435349C1EF1}">
  <ds:schemaRefs>
    <ds:schemaRef ds:uri="http://schemas.microsoft.com/sharepoint/v3/contenttype/forms"/>
  </ds:schemaRefs>
</ds:datastoreItem>
</file>

<file path=customXml/itemProps2.xml><?xml version="1.0" encoding="utf-8"?>
<ds:datastoreItem xmlns:ds="http://schemas.openxmlformats.org/officeDocument/2006/customXml" ds:itemID="{4EB45C68-069F-46A2-A3DB-A282664E946A}">
  <ds:schemaRefs>
    <ds:schemaRef ds:uri="http://schemas.microsoft.com/office/2006/documentManagement/types"/>
    <ds:schemaRef ds:uri="http://www.w3.org/XML/1998/namespace"/>
    <ds:schemaRef ds:uri="http://purl.org/dc/terms/"/>
    <ds:schemaRef ds:uri="http://schemas.microsoft.com/office/2006/metadata/properties"/>
    <ds:schemaRef ds:uri="http://purl.org/dc/elements/1.1/"/>
    <ds:schemaRef ds:uri="http://purl.org/dc/dcmitype/"/>
    <ds:schemaRef ds:uri="3c15cf1c-c869-48e7-a729-63ac87d3410d"/>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6A04A47F-3895-407B-8276-3A97A88AF3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15cf1c-c869-48e7-a729-63ac87d341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92</vt:i4>
      </vt:variant>
      <vt:variant>
        <vt:lpstr>Named Ranges</vt:lpstr>
      </vt:variant>
      <vt:variant>
        <vt:i4>29</vt:i4>
      </vt:variant>
    </vt:vector>
  </HeadingPairs>
  <TitlesOfParts>
    <vt:vector size="121" baseType="lpstr">
      <vt:lpstr>Cover</vt:lpstr>
      <vt:lpstr>ToC</vt:lpstr>
      <vt:lpstr>10.00</vt:lpstr>
      <vt:lpstr>10.01</vt:lpstr>
      <vt:lpstr>10.02</vt:lpstr>
      <vt:lpstr>10.03</vt:lpstr>
      <vt:lpstr>10.04</vt:lpstr>
      <vt:lpstr>10.05</vt:lpstr>
      <vt:lpstr>10.06</vt:lpstr>
      <vt:lpstr>10.07</vt:lpstr>
      <vt:lpstr>10.08</vt:lpstr>
      <vt:lpstr>10.09</vt:lpstr>
      <vt:lpstr>10.10</vt:lpstr>
      <vt:lpstr>10.11</vt:lpstr>
      <vt:lpstr>10.12</vt:lpstr>
      <vt:lpstr>10.20</vt:lpstr>
      <vt:lpstr>10.21</vt:lpstr>
      <vt:lpstr>10.22</vt:lpstr>
      <vt:lpstr>10.23</vt:lpstr>
      <vt:lpstr>10.24</vt:lpstr>
      <vt:lpstr>10.25</vt:lpstr>
      <vt:lpstr>10.27</vt:lpstr>
      <vt:lpstr>10.30</vt:lpstr>
      <vt:lpstr>10.31</vt:lpstr>
      <vt:lpstr>10.32</vt:lpstr>
      <vt:lpstr>10.33</vt:lpstr>
      <vt:lpstr>10.40</vt:lpstr>
      <vt:lpstr>10.50</vt:lpstr>
      <vt:lpstr>20.10</vt:lpstr>
      <vt:lpstr>20.20</vt:lpstr>
      <vt:lpstr>20.22</vt:lpstr>
      <vt:lpstr>20.30</vt:lpstr>
      <vt:lpstr>20.32</vt:lpstr>
      <vt:lpstr>21.10</vt:lpstr>
      <vt:lpstr>21.12</vt:lpstr>
      <vt:lpstr>30.10</vt:lpstr>
      <vt:lpstr>30.20</vt:lpstr>
      <vt:lpstr>30.21</vt:lpstr>
      <vt:lpstr>30.22</vt:lpstr>
      <vt:lpstr>30.30</vt:lpstr>
      <vt:lpstr>30.31</vt:lpstr>
      <vt:lpstr>35.10</vt:lpstr>
      <vt:lpstr>35.12</vt:lpstr>
      <vt:lpstr>35.35</vt:lpstr>
      <vt:lpstr>40.10</vt:lpstr>
      <vt:lpstr>40.11</vt:lpstr>
      <vt:lpstr>40.20</vt:lpstr>
      <vt:lpstr>40.21</vt:lpstr>
      <vt:lpstr>40.22</vt:lpstr>
      <vt:lpstr>40.23</vt:lpstr>
      <vt:lpstr>40.30</vt:lpstr>
      <vt:lpstr>40.31</vt:lpstr>
      <vt:lpstr>40.32</vt:lpstr>
      <vt:lpstr>40.33</vt:lpstr>
      <vt:lpstr>40.34</vt:lpstr>
      <vt:lpstr>40.35</vt:lpstr>
      <vt:lpstr>40.36</vt:lpstr>
      <vt:lpstr>40.40</vt:lpstr>
      <vt:lpstr>40.41</vt:lpstr>
      <vt:lpstr>40.42</vt:lpstr>
      <vt:lpstr>40.50</vt:lpstr>
      <vt:lpstr>40.51</vt:lpstr>
      <vt:lpstr>40.52</vt:lpstr>
      <vt:lpstr>40.60</vt:lpstr>
      <vt:lpstr>50.10</vt:lpstr>
      <vt:lpstr>50.11</vt:lpstr>
      <vt:lpstr>50.12</vt:lpstr>
      <vt:lpstr>50.15</vt:lpstr>
      <vt:lpstr>50.20</vt:lpstr>
      <vt:lpstr>50.21</vt:lpstr>
      <vt:lpstr>50.22</vt:lpstr>
      <vt:lpstr>50.23</vt:lpstr>
      <vt:lpstr>50.24</vt:lpstr>
      <vt:lpstr>50.25</vt:lpstr>
      <vt:lpstr>50.26</vt:lpstr>
      <vt:lpstr>50.27</vt:lpstr>
      <vt:lpstr>50.30</vt:lpstr>
      <vt:lpstr>50.31</vt:lpstr>
      <vt:lpstr>50.32</vt:lpstr>
      <vt:lpstr>50.33</vt:lpstr>
      <vt:lpstr>50.34</vt:lpstr>
      <vt:lpstr>50.35</vt:lpstr>
      <vt:lpstr>50.36</vt:lpstr>
      <vt:lpstr>50.37</vt:lpstr>
      <vt:lpstr>50.38</vt:lpstr>
      <vt:lpstr>60.10</vt:lpstr>
      <vt:lpstr>60.11</vt:lpstr>
      <vt:lpstr>60.12</vt:lpstr>
      <vt:lpstr>75.10</vt:lpstr>
      <vt:lpstr>NOTES</vt:lpstr>
      <vt:lpstr>B4202X TT</vt:lpstr>
      <vt:lpstr>B4202X Non-TT</vt:lpstr>
      <vt:lpstr>CLAIMS_DIRECT_ADJUSTMENT_EXPENSES</vt:lpstr>
      <vt:lpstr>OTHER__INCOME</vt:lpstr>
      <vt:lpstr>'10.00'!Print_Area</vt:lpstr>
      <vt:lpstr>'10.02'!Print_Area</vt:lpstr>
      <vt:lpstr>'10.03'!Print_Area</vt:lpstr>
      <vt:lpstr>'10.06'!Print_Area</vt:lpstr>
      <vt:lpstr>'10.07'!Print_Area</vt:lpstr>
      <vt:lpstr>'10.08'!Print_Area</vt:lpstr>
      <vt:lpstr>'10.10'!Print_Area</vt:lpstr>
      <vt:lpstr>'10.20'!Print_Area</vt:lpstr>
      <vt:lpstr>'10.23'!Print_Area</vt:lpstr>
      <vt:lpstr>'10.27'!Print_Area</vt:lpstr>
      <vt:lpstr>'10.33'!Print_Area</vt:lpstr>
      <vt:lpstr>'20.10'!Print_Area</vt:lpstr>
      <vt:lpstr>'30.22'!Print_Area</vt:lpstr>
      <vt:lpstr>'30.30'!Print_Area</vt:lpstr>
      <vt:lpstr>'30.31'!Print_Area</vt:lpstr>
      <vt:lpstr>'35.10'!Print_Area</vt:lpstr>
      <vt:lpstr>'35.12'!Print_Area</vt:lpstr>
      <vt:lpstr>'50.11'!Print_Area</vt:lpstr>
      <vt:lpstr>'50.15'!Print_Area</vt:lpstr>
      <vt:lpstr>'50.20'!Print_Area</vt:lpstr>
      <vt:lpstr>Cover!Print_Area</vt:lpstr>
      <vt:lpstr>ToC!Print_Area</vt:lpstr>
      <vt:lpstr>'10.04'!Print_Titles</vt:lpstr>
      <vt:lpstr>'40.23'!Print_Titles</vt:lpstr>
      <vt:lpstr>'40.51'!Print_Titles</vt:lpstr>
      <vt:lpstr>'40.52'!Print_Titles</vt:lpstr>
      <vt:lpstr>NOTES!Print_Titles</vt:lpstr>
    </vt:vector>
  </TitlesOfParts>
  <Company>CBTT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IA Annual Returns - General Insurers</dc:title>
  <dc:creator>CBTT</dc:creator>
  <cp:lastModifiedBy>its user</cp:lastModifiedBy>
  <cp:revision/>
  <cp:lastPrinted>2020-12-04T20:49:13Z</cp:lastPrinted>
  <dcterms:created xsi:type="dcterms:W3CDTF">2013-03-28T13:21:45Z</dcterms:created>
  <dcterms:modified xsi:type="dcterms:W3CDTF">2020-12-23T19:13:47Z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0x010100A40A5AE8EAAE154BA2D0D30FBC738D8E</vt:lpwstr>
  </property>
  <property fmtid="{D5CDD505-2E9C-101B-9397-08002B2CF9AE}" pid="3" name="_dlc_DocIdItemGuid">
    <vt:lpwstr>c9a41ae9-510f-4749-9daf-c33b4b1ea0dd</vt:lpwstr>
  </property>
  <property fmtid="{D5CDD505-2E9C-101B-9397-08002B2CF9AE}" pid="4" name="URL">
    <vt:lpwstr/>
  </property>
  <property fmtid="{D5CDD505-2E9C-101B-9397-08002B2CF9AE}" pid="5" name="xd_ProgID">
    <vt:lpwstr/>
  </property>
  <property fmtid="{D5CDD505-2E9C-101B-9397-08002B2CF9AE}" pid="6" name="TemplateUrl">
    <vt:lpwstr/>
  </property>
  <property fmtid="{D5CDD505-2E9C-101B-9397-08002B2CF9AE}" pid="7" name="{DFC8691F-2432-4741-B780-3CAE3235A612}">
    <vt:lpwstr>&lt;?xml version="1.0" encoding="utf-16"?&gt;</vt:lpwstr>
  </property>
  <property fmtid="{D5CDD505-2E9C-101B-9397-08002B2CF9AE}" pid="8" name="OsfiBusinessProcess">
    <vt:lpwstr>75</vt:lpwstr>
  </property>
  <property fmtid="{D5CDD505-2E9C-101B-9397-08002B2CF9AE}" pid="9" name="OsfiFIInformationSystem">
    <vt:lpwstr>1028;#Regulatory Returns System (RRS)|6aa423d8-75f5-4e3d-9be9-a0233e2ca8da</vt:lpwstr>
  </property>
  <property fmtid="{D5CDD505-2E9C-101B-9397-08002B2CF9AE}" pid="10" name="OsfiPAA">
    <vt:lpwstr>2</vt:lpwstr>
  </property>
  <property fmtid="{D5CDD505-2E9C-101B-9397-08002B2CF9AE}" pid="11" name="OsfiFunction">
    <vt:lpwstr>3</vt:lpwstr>
  </property>
  <property fmtid="{D5CDD505-2E9C-101B-9397-08002B2CF9AE}" pid="12" name="OsfiSubFunction">
    <vt:lpwstr>20</vt:lpwstr>
  </property>
  <property fmtid="{D5CDD505-2E9C-101B-9397-08002B2CF9AE}" pid="13" name="OsfiFiscalPeriod">
    <vt:lpwstr/>
  </property>
  <property fmtid="{D5CDD505-2E9C-101B-9397-08002B2CF9AE}" pid="14" name="OsfiMeetingDate">
    <vt:filetime>2017-04-21T12:22:31Z</vt:filetime>
  </property>
  <property fmtid="{D5CDD505-2E9C-101B-9397-08002B2CF9AE}" pid="15" name="p213ed7f1c384e76b1e6db419627f072">
    <vt:lpwstr/>
  </property>
  <property fmtid="{D5CDD505-2E9C-101B-9397-08002B2CF9AE}" pid="16" name="OsfiCostCentre">
    <vt:lpwstr>1048</vt:lpwstr>
  </property>
  <property fmtid="{D5CDD505-2E9C-101B-9397-08002B2CF9AE}" pid="17" name="b68f0f40a9244f46b7ca0f5019c2a784">
    <vt:lpwstr>1.1.2 Regulation and Guidance|8aba70de-c32e-44b3-b2d7-271b49c214a9</vt:lpwstr>
  </property>
  <property fmtid="{D5CDD505-2E9C-101B-9397-08002B2CF9AE}" pid="18" name="OsfiCheckedOutDate">
    <vt:filetime>2017-06-28T17:19:23Z</vt:filetime>
  </property>
  <property fmtid="{D5CDD505-2E9C-101B-9397-08002B2CF9AE}" pid="19" name="OsfiIndustryType">
    <vt:lpwstr>31;#Insurance|30635973-e9d2-43e2-a5d4-ee38d3a9f4ad;#255;#P ＆ C|398e0f82-4c6b-45b6-aaa9-57de576b4102;#978;#Canadian P ＆ C|2b6e80eb-05bc-491a-ab7d-46335e1520ee;#1045;#Foreign P ＆ C|d1599b63-863d-49d2-8a44-dbcfe30d0088</vt:lpwstr>
  </property>
  <property fmtid="{D5CDD505-2E9C-101B-9397-08002B2CF9AE}" pid="20" name="OsfiSecondaryRegulations">
    <vt:lpwstr/>
  </property>
  <property fmtid="{D5CDD505-2E9C-101B-9397-08002B2CF9AE}" pid="21" name="OsfiSecondaryOSFIGuidance">
    <vt:lpwstr/>
  </property>
  <property fmtid="{D5CDD505-2E9C-101B-9397-08002B2CF9AE}" pid="22" name="OsfiGuidanceCategory">
    <vt:lpwstr>952</vt:lpwstr>
  </property>
  <property fmtid="{D5CDD505-2E9C-101B-9397-08002B2CF9AE}" pid="23" name="OsfiInstrumentType">
    <vt:lpwstr>687</vt:lpwstr>
  </property>
  <property fmtid="{D5CDD505-2E9C-101B-9397-08002B2CF9AE}" pid="24" name="OsfiOSFIGuidance">
    <vt:lpwstr>1137</vt:lpwstr>
  </property>
  <property fmtid="{D5CDD505-2E9C-101B-9397-08002B2CF9AE}" pid="25" name="OsfiReturnType">
    <vt:lpwstr>1044</vt:lpwstr>
  </property>
  <property fmtid="{D5CDD505-2E9C-101B-9397-08002B2CF9AE}" pid="26" name="OsfiSecondaryActsandSections">
    <vt:lpwstr/>
  </property>
  <property fmtid="{D5CDD505-2E9C-101B-9397-08002B2CF9AE}" pid="27" name="OsfiFIExternalOrganization">
    <vt:lpwstr/>
  </property>
  <property fmtid="{D5CDD505-2E9C-101B-9397-08002B2CF9AE}" pid="28" name="OsfiSubProgram">
    <vt:lpwstr>19</vt:lpwstr>
  </property>
  <property fmtid="{D5CDD505-2E9C-101B-9397-08002B2CF9AE}" pid="29" name="OsfiFITopics">
    <vt:lpwstr/>
  </property>
  <property fmtid="{D5CDD505-2E9C-101B-9397-08002B2CF9AE}" pid="30" name="Order">
    <vt:r8>587400</vt:r8>
  </property>
  <property fmtid="{D5CDD505-2E9C-101B-9397-08002B2CF9AE}" pid="31" name="xd_Signature">
    <vt:bool>false</vt:bool>
  </property>
  <property fmtid="{D5CDD505-2E9C-101B-9397-08002B2CF9AE}" pid="32" name="&lt;XmlFileSourceXmlGenerator xmlns">
    <vt:lpwstr>xsd="http://www.w3.org/2001/XMLSchema" xmlns:xsi="http://www.w3.org/2001/XMLSchema-instance"&gt;</vt:lpwstr>
  </property>
  <property fmtid="{D5CDD505-2E9C-101B-9397-08002B2CF9AE}" pid="33" name="eDOCS AutoSave">
    <vt:lpwstr/>
  </property>
</Properties>
</file>